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OIT ปี2569\8.3.การบริหารเงินงบประมาณ ๓ ข้อo9-o11\O10..แผนการใช้จ่ายงบประมาณประจำปีและรายงานผลฯ\O10.แผนการใช้และรายงานผลฯปี๖๙\"/>
    </mc:Choice>
  </mc:AlternateContent>
  <xr:revisionPtr revIDLastSave="0" documentId="13_ncr:1_{21002372-E5D1-41C4-BB14-C4097863B037}" xr6:coauthVersionLast="47" xr6:coauthVersionMax="47" xr10:uidLastSave="{00000000-0000-0000-0000-000000000000}"/>
  <bookViews>
    <workbookView xWindow="444" yWindow="1224" windowWidth="22596" windowHeight="11016" xr2:uid="{00000000-000D-0000-FFFF-FFFF00000000}"/>
  </bookViews>
  <sheets>
    <sheet name="แผนการใช้ฯงปม.ไตรมาส1-2ปี 69" sheetId="1" r:id="rId1"/>
    <sheet name="ต.ค.68" sheetId="3" r:id="rId2"/>
    <sheet name="พ.ย.68" sheetId="4" r:id="rId3"/>
    <sheet name="ธ.ค.68" sheetId="5" r:id="rId4"/>
    <sheet name="ม.ค.69" sheetId="9" r:id="rId5"/>
    <sheet name="ก.พ.69" sheetId="10" r:id="rId6"/>
    <sheet name="มี.ค.69" sheetId="33" r:id="rId7"/>
  </sheets>
  <definedNames>
    <definedName name="_xlnm.Print_Area" localSheetId="5">ก.พ.69!$A$1:$R$39</definedName>
    <definedName name="_xlnm.Print_Area" localSheetId="1">ต.ค.68!$A$1:$R$31</definedName>
    <definedName name="_xlnm.Print_Area" localSheetId="3">ธ.ค.68!$A$1:$R$31</definedName>
    <definedName name="_xlnm.Print_Area" localSheetId="2">พ.ย.68!$A$1:$R$31</definedName>
    <definedName name="_xlnm.Print_Area" localSheetId="4">ม.ค.69!$A$1:$R$38</definedName>
    <definedName name="_xlnm.Print_Area" localSheetId="6">มี.ค.69!$A$1:$R$38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3" l="1"/>
  <c r="C23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I25" i="33"/>
  <c r="I21" i="33"/>
  <c r="I15" i="33"/>
  <c r="I12" i="33" l="1"/>
  <c r="P26" i="33" l="1"/>
  <c r="R26" i="33" s="1"/>
  <c r="F25" i="33"/>
  <c r="E25" i="33"/>
  <c r="D25" i="33"/>
  <c r="C25" i="33"/>
  <c r="I24" i="33"/>
  <c r="J24" i="33" s="1"/>
  <c r="H24" i="33"/>
  <c r="H25" i="33" s="1"/>
  <c r="G24" i="33"/>
  <c r="G25" i="33" s="1"/>
  <c r="P23" i="33"/>
  <c r="O22" i="33"/>
  <c r="N22" i="33"/>
  <c r="M22" i="33"/>
  <c r="L22" i="33"/>
  <c r="K22" i="33"/>
  <c r="J22" i="33"/>
  <c r="I22" i="33"/>
  <c r="G22" i="33"/>
  <c r="D22" i="33"/>
  <c r="D27" i="33" s="1"/>
  <c r="H21" i="33"/>
  <c r="H22" i="33" s="1"/>
  <c r="G21" i="33"/>
  <c r="F21" i="33"/>
  <c r="F22" i="33" s="1"/>
  <c r="F27" i="33" s="1"/>
  <c r="E21" i="33"/>
  <c r="D21" i="33"/>
  <c r="P21" i="33" s="1"/>
  <c r="P20" i="33"/>
  <c r="P19" i="33"/>
  <c r="P18" i="33"/>
  <c r="Q18" i="33"/>
  <c r="E17" i="33"/>
  <c r="P17" i="33" s="1"/>
  <c r="P16" i="33"/>
  <c r="P15" i="33"/>
  <c r="P14" i="33"/>
  <c r="P13" i="33"/>
  <c r="E12" i="33"/>
  <c r="P12" i="33" s="1"/>
  <c r="P11" i="33"/>
  <c r="P10" i="33"/>
  <c r="P9" i="33"/>
  <c r="P8" i="33"/>
  <c r="Q7" i="33"/>
  <c r="P7" i="33"/>
  <c r="P6" i="33"/>
  <c r="C11" i="10"/>
  <c r="H21" i="10"/>
  <c r="P26" i="10"/>
  <c r="R26" i="10" s="1"/>
  <c r="F25" i="10"/>
  <c r="E25" i="10"/>
  <c r="D25" i="10"/>
  <c r="G24" i="10"/>
  <c r="H24" i="10" s="1"/>
  <c r="C24" i="10"/>
  <c r="P23" i="10"/>
  <c r="C23" i="10"/>
  <c r="Q23" i="10" s="1"/>
  <c r="O22" i="10"/>
  <c r="N22" i="10"/>
  <c r="M22" i="10"/>
  <c r="L22" i="10"/>
  <c r="K22" i="10"/>
  <c r="J22" i="10"/>
  <c r="I22" i="10"/>
  <c r="H22" i="10"/>
  <c r="G21" i="10"/>
  <c r="G22" i="10" s="1"/>
  <c r="F21" i="10"/>
  <c r="F22" i="10" s="1"/>
  <c r="F27" i="10" s="1"/>
  <c r="E21" i="10"/>
  <c r="D21" i="10"/>
  <c r="D22" i="10" s="1"/>
  <c r="P20" i="10"/>
  <c r="P19" i="10"/>
  <c r="P18" i="10"/>
  <c r="C18" i="10"/>
  <c r="E17" i="10"/>
  <c r="P17" i="10" s="1"/>
  <c r="P16" i="10"/>
  <c r="C16" i="10"/>
  <c r="P15" i="10"/>
  <c r="C15" i="10"/>
  <c r="P14" i="10"/>
  <c r="C14" i="10"/>
  <c r="P13" i="10"/>
  <c r="P12" i="10"/>
  <c r="E12" i="10"/>
  <c r="E22" i="10" s="1"/>
  <c r="E27" i="10" s="1"/>
  <c r="P11" i="10"/>
  <c r="R11" i="10" s="1"/>
  <c r="P10" i="10"/>
  <c r="P9" i="10"/>
  <c r="P8" i="10"/>
  <c r="P7" i="10"/>
  <c r="P6" i="10"/>
  <c r="C6" i="10"/>
  <c r="G21" i="9"/>
  <c r="P26" i="9"/>
  <c r="Q26" i="9" s="1"/>
  <c r="F25" i="9"/>
  <c r="E25" i="9"/>
  <c r="D25" i="9"/>
  <c r="G24" i="9"/>
  <c r="H24" i="9" s="1"/>
  <c r="C24" i="9"/>
  <c r="R23" i="9"/>
  <c r="P23" i="9"/>
  <c r="C23" i="9"/>
  <c r="Q23" i="9" s="1"/>
  <c r="O22" i="9"/>
  <c r="N22" i="9"/>
  <c r="M22" i="9"/>
  <c r="L22" i="9"/>
  <c r="K22" i="9"/>
  <c r="J22" i="9"/>
  <c r="I22" i="9"/>
  <c r="H22" i="9"/>
  <c r="G22" i="9"/>
  <c r="F22" i="9"/>
  <c r="F27" i="9" s="1"/>
  <c r="F21" i="9"/>
  <c r="E21" i="9"/>
  <c r="P21" i="9" s="1"/>
  <c r="D21" i="9"/>
  <c r="D22" i="9" s="1"/>
  <c r="P20" i="9"/>
  <c r="P19" i="9"/>
  <c r="P18" i="9"/>
  <c r="C18" i="9"/>
  <c r="Q18" i="9" s="1"/>
  <c r="E17" i="9"/>
  <c r="P17" i="9" s="1"/>
  <c r="P16" i="9"/>
  <c r="C16" i="9"/>
  <c r="P15" i="9"/>
  <c r="C15" i="9"/>
  <c r="Q15" i="9" s="1"/>
  <c r="P14" i="9"/>
  <c r="C14" i="9"/>
  <c r="Q14" i="9" s="1"/>
  <c r="P13" i="9"/>
  <c r="E12" i="9"/>
  <c r="E22" i="9" s="1"/>
  <c r="E27" i="9" s="1"/>
  <c r="P11" i="9"/>
  <c r="R11" i="9" s="1"/>
  <c r="P10" i="9"/>
  <c r="P9" i="9"/>
  <c r="P8" i="9"/>
  <c r="P7" i="9"/>
  <c r="P6" i="9"/>
  <c r="F21" i="5"/>
  <c r="P11" i="5"/>
  <c r="R11" i="5" s="1"/>
  <c r="R26" i="5"/>
  <c r="Q26" i="5"/>
  <c r="P26" i="5"/>
  <c r="F25" i="5"/>
  <c r="E25" i="5"/>
  <c r="D25" i="5"/>
  <c r="C25" i="5"/>
  <c r="H24" i="5"/>
  <c r="G24" i="5"/>
  <c r="G25" i="5" s="1"/>
  <c r="C24" i="5"/>
  <c r="P23" i="5"/>
  <c r="C23" i="5"/>
  <c r="F22" i="5"/>
  <c r="F27" i="5" s="1"/>
  <c r="E22" i="5"/>
  <c r="E27" i="5" s="1"/>
  <c r="D22" i="5"/>
  <c r="E21" i="5"/>
  <c r="D21" i="5"/>
  <c r="P21" i="5" s="1"/>
  <c r="C18" i="5"/>
  <c r="E17" i="5"/>
  <c r="C14" i="5"/>
  <c r="C13" i="5"/>
  <c r="E12" i="5"/>
  <c r="P12" i="5" s="1"/>
  <c r="C12" i="5"/>
  <c r="C6" i="5"/>
  <c r="E17" i="4"/>
  <c r="E21" i="4"/>
  <c r="E12" i="4"/>
  <c r="F27" i="4"/>
  <c r="G27" i="4"/>
  <c r="H27" i="4"/>
  <c r="I27" i="4"/>
  <c r="J27" i="4"/>
  <c r="K27" i="4"/>
  <c r="L27" i="4"/>
  <c r="M27" i="4"/>
  <c r="N27" i="4"/>
  <c r="O27" i="4"/>
  <c r="D27" i="4"/>
  <c r="E22" i="4"/>
  <c r="R14" i="4"/>
  <c r="F25" i="4"/>
  <c r="E25" i="4"/>
  <c r="D25" i="4"/>
  <c r="G24" i="4"/>
  <c r="C24" i="4"/>
  <c r="P23" i="4"/>
  <c r="C23" i="4"/>
  <c r="C25" i="4" s="1"/>
  <c r="F22" i="4"/>
  <c r="D22" i="4"/>
  <c r="G21" i="4"/>
  <c r="H21" i="4" s="1"/>
  <c r="I21" i="4" s="1"/>
  <c r="J21" i="4" s="1"/>
  <c r="K21" i="4" s="1"/>
  <c r="L21" i="4" s="1"/>
  <c r="M21" i="4" s="1"/>
  <c r="N21" i="4" s="1"/>
  <c r="O21" i="4" s="1"/>
  <c r="D21" i="4"/>
  <c r="P21" i="4" s="1"/>
  <c r="G20" i="4"/>
  <c r="H20" i="4" s="1"/>
  <c r="I20" i="4" s="1"/>
  <c r="J20" i="4" s="1"/>
  <c r="K20" i="4" s="1"/>
  <c r="L20" i="4" s="1"/>
  <c r="M20" i="4" s="1"/>
  <c r="N20" i="4" s="1"/>
  <c r="O20" i="4" s="1"/>
  <c r="H19" i="4"/>
  <c r="I19" i="4" s="1"/>
  <c r="J19" i="4" s="1"/>
  <c r="K19" i="4" s="1"/>
  <c r="L19" i="4" s="1"/>
  <c r="M19" i="4" s="1"/>
  <c r="N19" i="4" s="1"/>
  <c r="O19" i="4" s="1"/>
  <c r="G19" i="4"/>
  <c r="C19" i="4"/>
  <c r="R19" i="4" s="1"/>
  <c r="G18" i="4"/>
  <c r="H18" i="4" s="1"/>
  <c r="I18" i="4" s="1"/>
  <c r="J18" i="4" s="1"/>
  <c r="K18" i="4" s="1"/>
  <c r="L18" i="4" s="1"/>
  <c r="M18" i="4" s="1"/>
  <c r="N18" i="4" s="1"/>
  <c r="O18" i="4" s="1"/>
  <c r="G17" i="4"/>
  <c r="I16" i="4"/>
  <c r="J16" i="4" s="1"/>
  <c r="K16" i="4" s="1"/>
  <c r="L16" i="4" s="1"/>
  <c r="M16" i="4" s="1"/>
  <c r="N16" i="4" s="1"/>
  <c r="O16" i="4" s="1"/>
  <c r="H16" i="4"/>
  <c r="G16" i="4"/>
  <c r="C16" i="4"/>
  <c r="G15" i="4"/>
  <c r="G14" i="4"/>
  <c r="C14" i="4"/>
  <c r="G13" i="4"/>
  <c r="H13" i="4" s="1"/>
  <c r="I13" i="4" s="1"/>
  <c r="J13" i="4" s="1"/>
  <c r="K13" i="4" s="1"/>
  <c r="L13" i="4" s="1"/>
  <c r="M13" i="4" s="1"/>
  <c r="N13" i="4" s="1"/>
  <c r="O13" i="4" s="1"/>
  <c r="C13" i="4"/>
  <c r="R13" i="4" s="1"/>
  <c r="H12" i="4"/>
  <c r="I12" i="4" s="1"/>
  <c r="J12" i="4" s="1"/>
  <c r="K12" i="4" s="1"/>
  <c r="L12" i="4" s="1"/>
  <c r="M12" i="4" s="1"/>
  <c r="N12" i="4" s="1"/>
  <c r="O12" i="4" s="1"/>
  <c r="G12" i="4"/>
  <c r="G11" i="4"/>
  <c r="G10" i="4"/>
  <c r="I9" i="4"/>
  <c r="J9" i="4" s="1"/>
  <c r="K9" i="4" s="1"/>
  <c r="L9" i="4" s="1"/>
  <c r="M9" i="4" s="1"/>
  <c r="N9" i="4" s="1"/>
  <c r="O9" i="4" s="1"/>
  <c r="H9" i="4"/>
  <c r="P9" i="4" s="1"/>
  <c r="G9" i="4"/>
  <c r="G8" i="4"/>
  <c r="H8" i="4" s="1"/>
  <c r="I8" i="4" s="1"/>
  <c r="J8" i="4" s="1"/>
  <c r="K8" i="4" s="1"/>
  <c r="L8" i="4" s="1"/>
  <c r="M8" i="4" s="1"/>
  <c r="N8" i="4" s="1"/>
  <c r="O8" i="4" s="1"/>
  <c r="H7" i="4"/>
  <c r="G7" i="4"/>
  <c r="H6" i="4"/>
  <c r="G6" i="4"/>
  <c r="G22" i="4" s="1"/>
  <c r="D21" i="3"/>
  <c r="R24" i="3"/>
  <c r="R23" i="3"/>
  <c r="Q24" i="3"/>
  <c r="C16" i="3"/>
  <c r="F18" i="1"/>
  <c r="C24" i="3"/>
  <c r="C23" i="3"/>
  <c r="C25" i="3" s="1"/>
  <c r="R25" i="3" s="1"/>
  <c r="C18" i="3"/>
  <c r="C15" i="3"/>
  <c r="C11" i="3"/>
  <c r="F20" i="1"/>
  <c r="F21" i="1"/>
  <c r="Q19" i="33" s="1"/>
  <c r="F22" i="1"/>
  <c r="F23" i="1"/>
  <c r="F19" i="1"/>
  <c r="F14" i="1"/>
  <c r="F15" i="1"/>
  <c r="F13" i="1"/>
  <c r="F12" i="1"/>
  <c r="C12" i="10" s="1"/>
  <c r="F5" i="1"/>
  <c r="R7" i="33" s="1"/>
  <c r="F6" i="1"/>
  <c r="F7" i="1"/>
  <c r="R9" i="33" s="1"/>
  <c r="F8" i="1"/>
  <c r="C10" i="4" s="1"/>
  <c r="F4" i="1"/>
  <c r="P25" i="3"/>
  <c r="D25" i="3"/>
  <c r="E25" i="3"/>
  <c r="F25" i="3"/>
  <c r="G25" i="3"/>
  <c r="H25" i="3"/>
  <c r="I25" i="3"/>
  <c r="J25" i="3"/>
  <c r="K25" i="3"/>
  <c r="L25" i="3"/>
  <c r="M25" i="3"/>
  <c r="N25" i="3"/>
  <c r="O25" i="3"/>
  <c r="C8" i="3" l="1"/>
  <c r="Q8" i="33"/>
  <c r="C20" i="3"/>
  <c r="C20" i="4"/>
  <c r="C19" i="5"/>
  <c r="R14" i="9"/>
  <c r="C19" i="10"/>
  <c r="Q19" i="10" s="1"/>
  <c r="R18" i="33"/>
  <c r="R10" i="33"/>
  <c r="R10" i="9"/>
  <c r="R14" i="10"/>
  <c r="C7" i="4"/>
  <c r="Q23" i="5"/>
  <c r="C19" i="9"/>
  <c r="C7" i="10"/>
  <c r="Q7" i="10" s="1"/>
  <c r="C13" i="3"/>
  <c r="Q13" i="33"/>
  <c r="C21" i="5"/>
  <c r="Q21" i="5" s="1"/>
  <c r="C12" i="9"/>
  <c r="R15" i="9"/>
  <c r="R7" i="10"/>
  <c r="R15" i="10"/>
  <c r="R19" i="10"/>
  <c r="R8" i="33"/>
  <c r="R19" i="33"/>
  <c r="C9" i="3"/>
  <c r="C15" i="4"/>
  <c r="C15" i="5"/>
  <c r="C8" i="9"/>
  <c r="Q8" i="9" s="1"/>
  <c r="C20" i="10"/>
  <c r="Q20" i="10" s="1"/>
  <c r="R23" i="10"/>
  <c r="R13" i="33"/>
  <c r="C10" i="3"/>
  <c r="Q10" i="33"/>
  <c r="C21" i="3"/>
  <c r="C10" i="9"/>
  <c r="Q10" i="9" s="1"/>
  <c r="C21" i="9"/>
  <c r="C10" i="10"/>
  <c r="Q10" i="10" s="1"/>
  <c r="C19" i="3"/>
  <c r="R12" i="5"/>
  <c r="C7" i="9"/>
  <c r="R18" i="9"/>
  <c r="R6" i="10"/>
  <c r="R18" i="10"/>
  <c r="C12" i="3"/>
  <c r="R12" i="33"/>
  <c r="C17" i="4"/>
  <c r="C20" i="5"/>
  <c r="C21" i="4"/>
  <c r="Q21" i="4" s="1"/>
  <c r="C18" i="4"/>
  <c r="R18" i="4" s="1"/>
  <c r="C7" i="5"/>
  <c r="C8" i="10"/>
  <c r="R8" i="10" s="1"/>
  <c r="C6" i="3"/>
  <c r="Q6" i="33"/>
  <c r="C14" i="3"/>
  <c r="R14" i="33"/>
  <c r="C7" i="3"/>
  <c r="C8" i="4"/>
  <c r="C12" i="4"/>
  <c r="C8" i="5"/>
  <c r="C16" i="5"/>
  <c r="R8" i="9"/>
  <c r="C13" i="9"/>
  <c r="R16" i="9"/>
  <c r="R12" i="10"/>
  <c r="R16" i="10"/>
  <c r="Q9" i="33"/>
  <c r="C9" i="5"/>
  <c r="C22" i="5" s="1"/>
  <c r="C27" i="5" s="1"/>
  <c r="C17" i="5"/>
  <c r="C9" i="9"/>
  <c r="Q9" i="9" s="1"/>
  <c r="C17" i="9"/>
  <c r="C20" i="9"/>
  <c r="Q20" i="9" s="1"/>
  <c r="C9" i="10"/>
  <c r="Q9" i="10" s="1"/>
  <c r="C13" i="10"/>
  <c r="Q13" i="10" s="1"/>
  <c r="C17" i="10"/>
  <c r="Q17" i="10" s="1"/>
  <c r="C21" i="10"/>
  <c r="R6" i="33"/>
  <c r="Q15" i="33"/>
  <c r="R20" i="33"/>
  <c r="C17" i="3"/>
  <c r="Q23" i="3"/>
  <c r="C6" i="4"/>
  <c r="C9" i="4"/>
  <c r="R9" i="4" s="1"/>
  <c r="C10" i="5"/>
  <c r="C6" i="9"/>
  <c r="Q6" i="9" s="1"/>
  <c r="R9" i="9"/>
  <c r="R20" i="9"/>
  <c r="R16" i="33"/>
  <c r="R21" i="33"/>
  <c r="R23" i="33"/>
  <c r="P25" i="33"/>
  <c r="Q20" i="33"/>
  <c r="Q21" i="33"/>
  <c r="R11" i="33"/>
  <c r="Q16" i="33"/>
  <c r="Q11" i="33"/>
  <c r="Q12" i="33"/>
  <c r="H27" i="33"/>
  <c r="K24" i="33"/>
  <c r="J25" i="33"/>
  <c r="J27" i="33" s="1"/>
  <c r="G27" i="33"/>
  <c r="R17" i="33"/>
  <c r="Q17" i="33"/>
  <c r="R15" i="33"/>
  <c r="Q23" i="33"/>
  <c r="Q26" i="33"/>
  <c r="P22" i="33"/>
  <c r="I27" i="33"/>
  <c r="E22" i="33"/>
  <c r="E27" i="33" s="1"/>
  <c r="Q15" i="10"/>
  <c r="Q18" i="10"/>
  <c r="H25" i="10"/>
  <c r="H27" i="10" s="1"/>
  <c r="I24" i="10"/>
  <c r="P22" i="10"/>
  <c r="D27" i="10"/>
  <c r="Q6" i="10"/>
  <c r="Q12" i="10"/>
  <c r="Q14" i="10"/>
  <c r="P21" i="10"/>
  <c r="Q11" i="10"/>
  <c r="Q8" i="10"/>
  <c r="Q16" i="10"/>
  <c r="G25" i="10"/>
  <c r="G27" i="10" s="1"/>
  <c r="C25" i="10"/>
  <c r="Q26" i="10"/>
  <c r="R26" i="9"/>
  <c r="Q16" i="9"/>
  <c r="I24" i="9"/>
  <c r="H25" i="9"/>
  <c r="H27" i="9"/>
  <c r="D27" i="9"/>
  <c r="P22" i="9"/>
  <c r="R21" i="9"/>
  <c r="Q21" i="9"/>
  <c r="G27" i="9"/>
  <c r="R17" i="9"/>
  <c r="Q17" i="9"/>
  <c r="P12" i="9"/>
  <c r="G25" i="9"/>
  <c r="Q11" i="9"/>
  <c r="C25" i="9"/>
  <c r="P9" i="5"/>
  <c r="P7" i="5"/>
  <c r="R7" i="5" s="1"/>
  <c r="P19" i="5"/>
  <c r="P17" i="5"/>
  <c r="P10" i="5"/>
  <c r="Q12" i="5"/>
  <c r="P14" i="5"/>
  <c r="D27" i="5"/>
  <c r="P16" i="5"/>
  <c r="P8" i="5"/>
  <c r="R8" i="5" s="1"/>
  <c r="R23" i="5"/>
  <c r="G22" i="5"/>
  <c r="G27" i="5" s="1"/>
  <c r="P13" i="5"/>
  <c r="R13" i="5" s="1"/>
  <c r="H25" i="5"/>
  <c r="I24" i="5"/>
  <c r="E27" i="4"/>
  <c r="P27" i="4" s="1"/>
  <c r="P17" i="4"/>
  <c r="P15" i="4"/>
  <c r="R15" i="4" s="1"/>
  <c r="Q9" i="4"/>
  <c r="P16" i="4"/>
  <c r="R16" i="4" s="1"/>
  <c r="H11" i="4"/>
  <c r="I11" i="4" s="1"/>
  <c r="J11" i="4" s="1"/>
  <c r="K11" i="4" s="1"/>
  <c r="L11" i="4" s="1"/>
  <c r="M11" i="4" s="1"/>
  <c r="N11" i="4" s="1"/>
  <c r="O11" i="4" s="1"/>
  <c r="P20" i="4"/>
  <c r="P8" i="4"/>
  <c r="R8" i="4" s="1"/>
  <c r="Q23" i="4"/>
  <c r="H10" i="4"/>
  <c r="I10" i="4" s="1"/>
  <c r="J10" i="4" s="1"/>
  <c r="K10" i="4" s="1"/>
  <c r="L10" i="4" s="1"/>
  <c r="M10" i="4" s="1"/>
  <c r="N10" i="4" s="1"/>
  <c r="O10" i="4" s="1"/>
  <c r="H17" i="4"/>
  <c r="I17" i="4" s="1"/>
  <c r="J17" i="4" s="1"/>
  <c r="K17" i="4" s="1"/>
  <c r="L17" i="4" s="1"/>
  <c r="M17" i="4" s="1"/>
  <c r="N17" i="4" s="1"/>
  <c r="O17" i="4" s="1"/>
  <c r="R23" i="4"/>
  <c r="P18" i="4"/>
  <c r="Q18" i="4" s="1"/>
  <c r="H15" i="4"/>
  <c r="I15" i="4" s="1"/>
  <c r="J15" i="4" s="1"/>
  <c r="K15" i="4" s="1"/>
  <c r="L15" i="4" s="1"/>
  <c r="M15" i="4" s="1"/>
  <c r="N15" i="4" s="1"/>
  <c r="O15" i="4" s="1"/>
  <c r="P12" i="4"/>
  <c r="R12" i="4" s="1"/>
  <c r="P19" i="4"/>
  <c r="Q19" i="4" s="1"/>
  <c r="I6" i="4"/>
  <c r="P13" i="4"/>
  <c r="Q13" i="4" s="1"/>
  <c r="I7" i="4"/>
  <c r="J7" i="4" s="1"/>
  <c r="K7" i="4" s="1"/>
  <c r="L7" i="4" s="1"/>
  <c r="M7" i="4" s="1"/>
  <c r="N7" i="4" s="1"/>
  <c r="O7" i="4" s="1"/>
  <c r="H14" i="4"/>
  <c r="I14" i="4" s="1"/>
  <c r="J14" i="4" s="1"/>
  <c r="K14" i="4" s="1"/>
  <c r="L14" i="4" s="1"/>
  <c r="M14" i="4" s="1"/>
  <c r="N14" i="4" s="1"/>
  <c r="O14" i="4" s="1"/>
  <c r="H22" i="4"/>
  <c r="G25" i="4"/>
  <c r="H24" i="4"/>
  <c r="C22" i="33" l="1"/>
  <c r="C27" i="33" s="1"/>
  <c r="Q14" i="33"/>
  <c r="R13" i="10"/>
  <c r="R20" i="10"/>
  <c r="R21" i="5"/>
  <c r="R6" i="9"/>
  <c r="R10" i="5"/>
  <c r="C22" i="3"/>
  <c r="C27" i="3" s="1"/>
  <c r="C22" i="10"/>
  <c r="R19" i="5"/>
  <c r="R22" i="10"/>
  <c r="R9" i="10"/>
  <c r="R10" i="10"/>
  <c r="R17" i="4"/>
  <c r="Q9" i="5"/>
  <c r="C22" i="4"/>
  <c r="C27" i="4" s="1"/>
  <c r="R21" i="4"/>
  <c r="R19" i="9"/>
  <c r="Q19" i="9"/>
  <c r="Q13" i="9"/>
  <c r="R13" i="9"/>
  <c r="C27" i="10"/>
  <c r="C22" i="9"/>
  <c r="C27" i="9" s="1"/>
  <c r="R17" i="10"/>
  <c r="R12" i="9"/>
  <c r="Q20" i="4"/>
  <c r="Q7" i="9"/>
  <c r="R7" i="9"/>
  <c r="L24" i="33"/>
  <c r="K25" i="33"/>
  <c r="K27" i="33" s="1"/>
  <c r="Q22" i="10"/>
  <c r="I25" i="10"/>
  <c r="I27" i="10" s="1"/>
  <c r="J24" i="10"/>
  <c r="Q21" i="10"/>
  <c r="R21" i="10"/>
  <c r="Q22" i="9"/>
  <c r="I25" i="9"/>
  <c r="I27" i="9" s="1"/>
  <c r="J24" i="9"/>
  <c r="Q12" i="9"/>
  <c r="R9" i="5"/>
  <c r="Q19" i="5"/>
  <c r="Q16" i="5"/>
  <c r="R16" i="5"/>
  <c r="J24" i="5"/>
  <c r="I25" i="5"/>
  <c r="P20" i="5"/>
  <c r="Q13" i="5"/>
  <c r="R17" i="5"/>
  <c r="Q17" i="5"/>
  <c r="Q7" i="5"/>
  <c r="Q8" i="5"/>
  <c r="I22" i="5"/>
  <c r="I27" i="5" s="1"/>
  <c r="H22" i="5"/>
  <c r="P18" i="5"/>
  <c r="R18" i="5" s="1"/>
  <c r="P15" i="5"/>
  <c r="Q14" i="5"/>
  <c r="R14" i="5"/>
  <c r="Q10" i="5"/>
  <c r="Q11" i="5"/>
  <c r="Q8" i="4"/>
  <c r="Q15" i="4"/>
  <c r="Q27" i="4"/>
  <c r="P11" i="4"/>
  <c r="Q11" i="4" s="1"/>
  <c r="Q16" i="4"/>
  <c r="P14" i="4"/>
  <c r="Q14" i="4" s="1"/>
  <c r="I22" i="4"/>
  <c r="J6" i="4"/>
  <c r="R27" i="4"/>
  <c r="Q17" i="4"/>
  <c r="P10" i="4"/>
  <c r="R10" i="4" s="1"/>
  <c r="H25" i="4"/>
  <c r="I24" i="4"/>
  <c r="P7" i="4"/>
  <c r="Q12" i="4"/>
  <c r="Q22" i="33" l="1"/>
  <c r="R22" i="33"/>
  <c r="R22" i="9"/>
  <c r="M24" i="33"/>
  <c r="L25" i="33"/>
  <c r="L27" i="33" s="1"/>
  <c r="K24" i="10"/>
  <c r="J25" i="10"/>
  <c r="J27" i="10" s="1"/>
  <c r="K24" i="9"/>
  <c r="J25" i="9"/>
  <c r="J27" i="9" s="1"/>
  <c r="Q20" i="5"/>
  <c r="R20" i="5"/>
  <c r="J22" i="5"/>
  <c r="R15" i="5"/>
  <c r="Q15" i="5"/>
  <c r="Q18" i="5"/>
  <c r="J25" i="5"/>
  <c r="K24" i="5"/>
  <c r="H27" i="5"/>
  <c r="K6" i="4"/>
  <c r="J22" i="4"/>
  <c r="R7" i="4"/>
  <c r="Q7" i="4"/>
  <c r="I25" i="4"/>
  <c r="J24" i="4"/>
  <c r="Q10" i="4"/>
  <c r="D22" i="3"/>
  <c r="D27" i="3" s="1"/>
  <c r="M25" i="33" l="1"/>
  <c r="M27" i="33" s="1"/>
  <c r="N24" i="33"/>
  <c r="L24" i="10"/>
  <c r="K25" i="10"/>
  <c r="K27" i="10" s="1"/>
  <c r="L24" i="9"/>
  <c r="K25" i="9"/>
  <c r="K27" i="9" s="1"/>
  <c r="L24" i="5"/>
  <c r="K25" i="5"/>
  <c r="K22" i="5"/>
  <c r="J27" i="5"/>
  <c r="J25" i="4"/>
  <c r="K24" i="4"/>
  <c r="L6" i="4"/>
  <c r="K22" i="4"/>
  <c r="F27" i="1"/>
  <c r="O24" i="33" l="1"/>
  <c r="N25" i="33"/>
  <c r="N27" i="33" s="1"/>
  <c r="M24" i="10"/>
  <c r="L25" i="10"/>
  <c r="L27" i="10" s="1"/>
  <c r="L25" i="9"/>
  <c r="L27" i="9" s="1"/>
  <c r="M24" i="9"/>
  <c r="L22" i="5"/>
  <c r="K27" i="5"/>
  <c r="M24" i="5"/>
  <c r="L25" i="5"/>
  <c r="L22" i="4"/>
  <c r="M6" i="4"/>
  <c r="K25" i="4"/>
  <c r="L24" i="4"/>
  <c r="O25" i="33" l="1"/>
  <c r="O27" i="33" s="1"/>
  <c r="P27" i="33" s="1"/>
  <c r="P24" i="33"/>
  <c r="M25" i="10"/>
  <c r="M27" i="10" s="1"/>
  <c r="N24" i="10"/>
  <c r="N24" i="9"/>
  <c r="M25" i="9"/>
  <c r="M27" i="9" s="1"/>
  <c r="N24" i="5"/>
  <c r="M25" i="5"/>
  <c r="L27" i="5"/>
  <c r="M22" i="5"/>
  <c r="M24" i="4"/>
  <c r="L25" i="4"/>
  <c r="N6" i="4"/>
  <c r="M22" i="4"/>
  <c r="G24" i="3"/>
  <c r="G11" i="3"/>
  <c r="G27" i="3"/>
  <c r="H27" i="3" s="1"/>
  <c r="I27" i="3" s="1"/>
  <c r="J27" i="3" s="1"/>
  <c r="K27" i="3" s="1"/>
  <c r="L27" i="3" s="1"/>
  <c r="M27" i="3" s="1"/>
  <c r="N27" i="3" s="1"/>
  <c r="O27" i="3" s="1"/>
  <c r="P23" i="3"/>
  <c r="F22" i="3"/>
  <c r="E22" i="3"/>
  <c r="G21" i="3"/>
  <c r="G20" i="3"/>
  <c r="G19" i="3"/>
  <c r="G18" i="3"/>
  <c r="G17" i="3"/>
  <c r="G16" i="3"/>
  <c r="G15" i="3"/>
  <c r="G14" i="3"/>
  <c r="G13" i="3"/>
  <c r="G12" i="3"/>
  <c r="G10" i="3"/>
  <c r="G9" i="3"/>
  <c r="G8" i="3"/>
  <c r="G7" i="3"/>
  <c r="G6" i="3"/>
  <c r="R27" i="33" l="1"/>
  <c r="Q27" i="33"/>
  <c r="R24" i="33"/>
  <c r="Q24" i="33"/>
  <c r="Q25" i="33" s="1"/>
  <c r="R25" i="33"/>
  <c r="N25" i="10"/>
  <c r="N27" i="10" s="1"/>
  <c r="O24" i="10"/>
  <c r="O24" i="9"/>
  <c r="O25" i="9" s="1"/>
  <c r="O27" i="9" s="1"/>
  <c r="N25" i="9"/>
  <c r="N27" i="9" s="1"/>
  <c r="P27" i="9" s="1"/>
  <c r="P24" i="9"/>
  <c r="O22" i="5"/>
  <c r="N22" i="5"/>
  <c r="O24" i="5"/>
  <c r="N25" i="5"/>
  <c r="M27" i="5"/>
  <c r="P6" i="5"/>
  <c r="O6" i="4"/>
  <c r="O22" i="4" s="1"/>
  <c r="N22" i="4"/>
  <c r="P22" i="4" s="1"/>
  <c r="N24" i="4"/>
  <c r="M25" i="4"/>
  <c r="G22" i="3"/>
  <c r="H24" i="3"/>
  <c r="I24" i="3" s="1"/>
  <c r="J24" i="3" s="1"/>
  <c r="K24" i="3" s="1"/>
  <c r="L24" i="3" s="1"/>
  <c r="M24" i="3" s="1"/>
  <c r="N24" i="3" s="1"/>
  <c r="O24" i="3" s="1"/>
  <c r="H11" i="3"/>
  <c r="I11" i="3" s="1"/>
  <c r="J11" i="3" s="1"/>
  <c r="K11" i="3" s="1"/>
  <c r="L11" i="3" s="1"/>
  <c r="M11" i="3" s="1"/>
  <c r="N11" i="3" s="1"/>
  <c r="O11" i="3" s="1"/>
  <c r="P27" i="3"/>
  <c r="H6" i="3"/>
  <c r="H7" i="3"/>
  <c r="I7" i="3" s="1"/>
  <c r="J7" i="3" s="1"/>
  <c r="K7" i="3" s="1"/>
  <c r="L7" i="3" s="1"/>
  <c r="M7" i="3" s="1"/>
  <c r="N7" i="3" s="1"/>
  <c r="O7" i="3" s="1"/>
  <c r="H8" i="3"/>
  <c r="I8" i="3" s="1"/>
  <c r="J8" i="3" s="1"/>
  <c r="K8" i="3" s="1"/>
  <c r="L8" i="3" s="1"/>
  <c r="M8" i="3" s="1"/>
  <c r="N8" i="3" s="1"/>
  <c r="O8" i="3" s="1"/>
  <c r="H9" i="3"/>
  <c r="I9" i="3" s="1"/>
  <c r="J9" i="3" s="1"/>
  <c r="K9" i="3" s="1"/>
  <c r="L9" i="3" s="1"/>
  <c r="M9" i="3" s="1"/>
  <c r="N9" i="3" s="1"/>
  <c r="O9" i="3" s="1"/>
  <c r="H10" i="3"/>
  <c r="I10" i="3" s="1"/>
  <c r="J10" i="3" s="1"/>
  <c r="K10" i="3" s="1"/>
  <c r="L10" i="3" s="1"/>
  <c r="M10" i="3" s="1"/>
  <c r="N10" i="3" s="1"/>
  <c r="O10" i="3" s="1"/>
  <c r="H12" i="3"/>
  <c r="I12" i="3" s="1"/>
  <c r="J12" i="3" s="1"/>
  <c r="K12" i="3" s="1"/>
  <c r="L12" i="3" s="1"/>
  <c r="M12" i="3" s="1"/>
  <c r="N12" i="3" s="1"/>
  <c r="O12" i="3" s="1"/>
  <c r="H13" i="3"/>
  <c r="I13" i="3" s="1"/>
  <c r="J13" i="3" s="1"/>
  <c r="K13" i="3" s="1"/>
  <c r="L13" i="3" s="1"/>
  <c r="M13" i="3" s="1"/>
  <c r="N13" i="3" s="1"/>
  <c r="O13" i="3" s="1"/>
  <c r="H14" i="3"/>
  <c r="I14" i="3" s="1"/>
  <c r="J14" i="3" s="1"/>
  <c r="K14" i="3" s="1"/>
  <c r="L14" i="3" s="1"/>
  <c r="M14" i="3" s="1"/>
  <c r="N14" i="3" s="1"/>
  <c r="O14" i="3" s="1"/>
  <c r="H15" i="3"/>
  <c r="I15" i="3" s="1"/>
  <c r="J15" i="3" s="1"/>
  <c r="K15" i="3" s="1"/>
  <c r="L15" i="3" s="1"/>
  <c r="M15" i="3" s="1"/>
  <c r="N15" i="3" s="1"/>
  <c r="O15" i="3" s="1"/>
  <c r="H16" i="3"/>
  <c r="I16" i="3" s="1"/>
  <c r="J16" i="3" s="1"/>
  <c r="K16" i="3" s="1"/>
  <c r="L16" i="3" s="1"/>
  <c r="M16" i="3" s="1"/>
  <c r="N16" i="3" s="1"/>
  <c r="O16" i="3" s="1"/>
  <c r="H17" i="3"/>
  <c r="I17" i="3" s="1"/>
  <c r="J17" i="3" s="1"/>
  <c r="K17" i="3" s="1"/>
  <c r="L17" i="3" s="1"/>
  <c r="M17" i="3" s="1"/>
  <c r="N17" i="3" s="1"/>
  <c r="O17" i="3" s="1"/>
  <c r="H18" i="3"/>
  <c r="I18" i="3" s="1"/>
  <c r="J18" i="3" s="1"/>
  <c r="K18" i="3" s="1"/>
  <c r="L18" i="3" s="1"/>
  <c r="M18" i="3" s="1"/>
  <c r="N18" i="3" s="1"/>
  <c r="O18" i="3" s="1"/>
  <c r="H19" i="3"/>
  <c r="I19" i="3" s="1"/>
  <c r="J19" i="3" s="1"/>
  <c r="K19" i="3" s="1"/>
  <c r="L19" i="3" s="1"/>
  <c r="M19" i="3" s="1"/>
  <c r="N19" i="3" s="1"/>
  <c r="O19" i="3" s="1"/>
  <c r="H20" i="3"/>
  <c r="I20" i="3" s="1"/>
  <c r="J20" i="3" s="1"/>
  <c r="K20" i="3" s="1"/>
  <c r="L20" i="3" s="1"/>
  <c r="M20" i="3" s="1"/>
  <c r="N20" i="3" s="1"/>
  <c r="O20" i="3" s="1"/>
  <c r="H21" i="3"/>
  <c r="I21" i="3" s="1"/>
  <c r="J21" i="3" s="1"/>
  <c r="K21" i="3" s="1"/>
  <c r="L21" i="3" s="1"/>
  <c r="M21" i="3" s="1"/>
  <c r="N21" i="3" s="1"/>
  <c r="O21" i="3" s="1"/>
  <c r="O25" i="10" l="1"/>
  <c r="O27" i="10" s="1"/>
  <c r="P27" i="10" s="1"/>
  <c r="P24" i="10"/>
  <c r="R27" i="9"/>
  <c r="Q27" i="9"/>
  <c r="R24" i="9"/>
  <c r="P25" i="9"/>
  <c r="R25" i="9" s="1"/>
  <c r="Q24" i="9"/>
  <c r="Q25" i="9" s="1"/>
  <c r="P22" i="5"/>
  <c r="R22" i="5" s="1"/>
  <c r="N27" i="5"/>
  <c r="Q6" i="5"/>
  <c r="R6" i="5"/>
  <c r="O25" i="5"/>
  <c r="P24" i="5"/>
  <c r="O27" i="5"/>
  <c r="R22" i="4"/>
  <c r="Q22" i="4"/>
  <c r="O24" i="4"/>
  <c r="N25" i="4"/>
  <c r="P6" i="4"/>
  <c r="R27" i="3"/>
  <c r="Q27" i="3"/>
  <c r="P11" i="3"/>
  <c r="Q11" i="3" s="1"/>
  <c r="P24" i="3"/>
  <c r="P21" i="3"/>
  <c r="P17" i="3"/>
  <c r="R17" i="3" s="1"/>
  <c r="P13" i="3"/>
  <c r="P9" i="3"/>
  <c r="P20" i="3"/>
  <c r="P16" i="3"/>
  <c r="P12" i="3"/>
  <c r="P8" i="3"/>
  <c r="H22" i="3"/>
  <c r="I6" i="3"/>
  <c r="P19" i="3"/>
  <c r="P15" i="3"/>
  <c r="P7" i="3"/>
  <c r="P18" i="3"/>
  <c r="P14" i="3"/>
  <c r="P10" i="3"/>
  <c r="R27" i="10" l="1"/>
  <c r="Q27" i="10"/>
  <c r="P25" i="10"/>
  <c r="R25" i="10" s="1"/>
  <c r="R24" i="10"/>
  <c r="Q24" i="10"/>
  <c r="Q25" i="10" s="1"/>
  <c r="Q22" i="5"/>
  <c r="P27" i="5"/>
  <c r="R27" i="5" s="1"/>
  <c r="R24" i="5"/>
  <c r="P25" i="5"/>
  <c r="R25" i="5" s="1"/>
  <c r="Q24" i="5"/>
  <c r="Q25" i="5" s="1"/>
  <c r="R6" i="4"/>
  <c r="Q6" i="4"/>
  <c r="O25" i="4"/>
  <c r="P24" i="4"/>
  <c r="Q25" i="3"/>
  <c r="R10" i="3"/>
  <c r="Q10" i="3"/>
  <c r="Q18" i="3"/>
  <c r="Q19" i="3"/>
  <c r="I22" i="3"/>
  <c r="J6" i="3"/>
  <c r="R8" i="3"/>
  <c r="Q8" i="3"/>
  <c r="R16" i="3"/>
  <c r="Q16" i="3"/>
  <c r="R9" i="3"/>
  <c r="Q9" i="3"/>
  <c r="Q17" i="3"/>
  <c r="Q14" i="3"/>
  <c r="R7" i="3"/>
  <c r="Q7" i="3"/>
  <c r="R15" i="3"/>
  <c r="Q15" i="3"/>
  <c r="R12" i="3"/>
  <c r="Q12" i="3"/>
  <c r="Q20" i="3"/>
  <c r="Q13" i="3"/>
  <c r="R21" i="3"/>
  <c r="Q21" i="3"/>
  <c r="Q27" i="5" l="1"/>
  <c r="R24" i="4"/>
  <c r="Q24" i="4"/>
  <c r="Q25" i="4" s="1"/>
  <c r="P25" i="4"/>
  <c r="R25" i="4" s="1"/>
  <c r="J22" i="3"/>
  <c r="K6" i="3"/>
  <c r="K22" i="3" l="1"/>
  <c r="L6" i="3"/>
  <c r="L22" i="3" l="1"/>
  <c r="M6" i="3"/>
  <c r="M22" i="3" l="1"/>
  <c r="N6" i="3"/>
  <c r="N22" i="3" l="1"/>
  <c r="O6" i="3"/>
  <c r="O22" i="3" s="1"/>
  <c r="P6" i="3" l="1"/>
  <c r="R6" i="3" s="1"/>
  <c r="P22" i="3"/>
  <c r="Q22" i="3" s="1"/>
  <c r="Q6" i="3"/>
  <c r="R22" i="3" l="1"/>
  <c r="F24" i="1"/>
  <c r="F29" i="1" s="1"/>
</calcChain>
</file>

<file path=xl/sharedStrings.xml><?xml version="1.0" encoding="utf-8"?>
<sst xmlns="http://schemas.openxmlformats.org/spreadsheetml/2006/main" count="345" uniqueCount="94">
  <si>
    <t>ลำดับ</t>
  </si>
  <si>
    <t>รายการ</t>
  </si>
  <si>
    <t>จำนวนคน/คัน</t>
  </si>
  <si>
    <t>อัตรา</t>
  </si>
  <si>
    <t>จำนวนเงิน</t>
  </si>
  <si>
    <t>รวมเป็นเงิน</t>
  </si>
  <si>
    <t>คำอธิบาย</t>
  </si>
  <si>
    <t>ค่าตอบแทนพยาน</t>
  </si>
  <si>
    <t>ค่าตอบแทนรายการที่ 1- 5 สามารถถัวจ่ายกันได้ใน 5 รายการนี้เท่านั้น หากมีงบประมาณ</t>
  </si>
  <si>
    <t>ค่าคุ้มครองพยาน</t>
  </si>
  <si>
    <t>คงเหลือให้ส่งคืน ภ.จว.ศรีสะเกษ</t>
  </si>
  <si>
    <t>ค่าตอบแทนนักจิตวิทยา</t>
  </si>
  <si>
    <t>ค่าตอบแทนการชันสูตร</t>
  </si>
  <si>
    <t>ค่าใช้จ่ายในการส่งหมายเรียกพยาน</t>
  </si>
  <si>
    <t>ค่าตอบแทนเบี้ยประชุม กต.ตร.</t>
  </si>
  <si>
    <t>ตอบแทนการปฏิบัติงานนอกเวลาราชการ</t>
  </si>
  <si>
    <t>สัญญาบัตร</t>
  </si>
  <si>
    <t>ชั้นประทวน</t>
  </si>
  <si>
    <t>จัดไว้เป็นค่าตอบแทนการตั้งจุดตรวจจุดสกัดนอกเวลาราชการปกติ</t>
  </si>
  <si>
    <t>ค่าใช้จ่ายเดินทางไปราชการ</t>
  </si>
  <si>
    <t>จัดไว้เป็นค่าใช้จ่ายในการเดินทางไปราชการของข้าราชการตำรวจในสังกัด</t>
  </si>
  <si>
    <t>ค่าช่อมแชมพาหนะ</t>
  </si>
  <si>
    <t>ค่าจ้างเหมาบริการ</t>
  </si>
  <si>
    <t>ค่าน้ำมันเชื่อเพลิง</t>
  </si>
  <si>
    <t>รถยนต์-ดีเชล</t>
  </si>
  <si>
    <t>รถจักรยานยนต์</t>
  </si>
  <si>
    <t>ค่าวัสดุสำนักงาน</t>
  </si>
  <si>
    <t>ค่าวัสดุจราจร</t>
  </si>
  <si>
    <t>ค่าอาหารผู้ต้องหา</t>
  </si>
  <si>
    <t>งบแก้ใขปัญหา</t>
  </si>
  <si>
    <t>จัดไว้สำหรับแก้ไขปัญหาค่าสาธาณูปโภคค้างชำระ และค่าใช้จ่ายอื่นๆ</t>
  </si>
  <si>
    <t>ค่าสาธารณูปโภค</t>
  </si>
  <si>
    <t>ห้ามถัวจ่ายให้กับรายการอื่น แต่สามารถปรับแผนฯจากรายการอื่นมาสมทบได้</t>
  </si>
  <si>
    <t>รวมงบดำเนินงาน</t>
  </si>
  <si>
    <t>อนุมัติ</t>
  </si>
  <si>
    <t>ผกก.สภ.เบญจลักษ์</t>
  </si>
  <si>
    <t>สังกัด สภ.เบญจลักษ์</t>
  </si>
  <si>
    <t>ลำ</t>
  </si>
  <si>
    <t>จัดสรร</t>
  </si>
  <si>
    <t xml:space="preserve">  ผลการเบิกจ่าย</t>
  </si>
  <si>
    <t>คงเหลือ</t>
  </si>
  <si>
    <t>เบิกจ่าย</t>
  </si>
  <si>
    <t>ดับ</t>
  </si>
  <si>
    <t>เบิกจ่ายสะสม</t>
  </si>
  <si>
    <t>ร้อยละ</t>
  </si>
  <si>
    <t>ค่าคุ่มครองพยาน</t>
  </si>
  <si>
    <t>ค่าตอบแทนปฎิบัติงานนอกเวลาราชการ</t>
  </si>
  <si>
    <t>ค่าวัสดุน้ำมันเชื่อเพลิง</t>
  </si>
  <si>
    <t>งบแก้ไขปัญหา</t>
  </si>
  <si>
    <t>ค่าสาธาณูปโภค</t>
  </si>
  <si>
    <t>งบ ชมส.</t>
  </si>
  <si>
    <t>รวมทั้งสิ้น</t>
  </si>
  <si>
    <t>(ลงชื่อ) พ.ต.อ.</t>
  </si>
  <si>
    <t xml:space="preserve">                     ผกก.สภ.เบญจลักษ์ </t>
  </si>
  <si>
    <t xml:space="preserve">              </t>
  </si>
  <si>
    <t>(อนุภาพ  วิศรัมวัน )</t>
  </si>
  <si>
    <t>(ลงชื่อ)พ.ต.ท.</t>
  </si>
  <si>
    <t>งานสอบสวน</t>
  </si>
  <si>
    <t>งานปราบปรามสืบสวน</t>
  </si>
  <si>
    <t>รวมงบปฎิรูปงานสอบสวน</t>
  </si>
  <si>
    <t xml:space="preserve">                                  ตรวจแล้ว</t>
  </si>
  <si>
    <t>รวมงบปฏิรูปงานสอบสวน</t>
  </si>
  <si>
    <t>จัดไว้สำหรับเป็นค่าวัสดุงานสอบสวน</t>
  </si>
  <si>
    <t xml:space="preserve">                    (  ประวัติ    มรรคสันต์   )</t>
  </si>
  <si>
    <t xml:space="preserve">                       สว.อก.สภ.เบญจลักษ์</t>
  </si>
  <si>
    <t xml:space="preserve">                             ตรวจแล้ว</t>
  </si>
  <si>
    <t xml:space="preserve">                     (อนุภาพ  วิศรัมวัน  )</t>
  </si>
  <si>
    <t xml:space="preserve">         อนุมัติ</t>
  </si>
  <si>
    <t>(ลงชื่อ)ด.ต.หญิง</t>
  </si>
  <si>
    <t xml:space="preserve">                                      แผนการใช้จ่ายงบประมาณ  ประจำปี พ.ศ. 2569 ใชัจ่ายในระยะเวลา 6 เดือน (ต.ค.68-มี.ค.69)</t>
  </si>
  <si>
    <t xml:space="preserve">                     (  ประวัติ    มรรคสันต์   )</t>
  </si>
  <si>
    <t xml:space="preserve">                        สว.อก.สภ.เบญจลักษ์</t>
  </si>
  <si>
    <t>1,600/1,300/ 1,200/ 1,100</t>
  </si>
  <si>
    <t xml:space="preserve">                   สภ.เบญจลักษ์ จ.ศรีสะเกษ</t>
  </si>
  <si>
    <t>รายงานผลการเบิกจ่ายงบประมาณ พ.ศ. 2569</t>
  </si>
  <si>
    <t xml:space="preserve"> ประจำเดือน ตุลาคม   2568</t>
  </si>
  <si>
    <t xml:space="preserve">             ผบ.หมู่ ป.(ปฎิบัติหน้าที่การเงิน)</t>
  </si>
  <si>
    <t xml:space="preserve">                      (  สุภานัน  พื้นพรม)</t>
  </si>
  <si>
    <t>( สุภานัน  พื้นพรม )</t>
  </si>
  <si>
    <t>2,600 / 1,200</t>
  </si>
  <si>
    <t>จัดไว้สำหรับค่าน้ำมันเชื้อเพลิงของรถยนต์และรถจยย.ของทางราชการ</t>
  </si>
  <si>
    <t>จัดไว้เพื่อเป็นค่าใช้จ่ายในการจ้างเหมาทำความสะอาดและเบี้ยประกันภัยรถยนต์</t>
  </si>
  <si>
    <t>ผบ.หมู่ (ป.) จนท.การเงิน</t>
  </si>
  <si>
    <t xml:space="preserve">                                                    พ.ต.อ. </t>
  </si>
  <si>
    <t>จัดสรรน้ำมันรถเช่า 60,000 บาท</t>
  </si>
  <si>
    <t xml:space="preserve"> ประจำเดือน พฤศจิกายน   2568</t>
  </si>
  <si>
    <t>PO ตัดงบปกติ</t>
  </si>
  <si>
    <t xml:space="preserve"> ประจำเดือน ธันวาคม   2568</t>
  </si>
  <si>
    <t xml:space="preserve">                     (สายรุ้ง  ไป๋งาม  )</t>
  </si>
  <si>
    <t xml:space="preserve"> ประจำเดือน มกราคม  2569</t>
  </si>
  <si>
    <t>จัดไว้สำหรับค่าตอบแทนงานป้องกันปราบปราม</t>
  </si>
  <si>
    <t xml:space="preserve"> ประจำเดือน กุมภาพันธ์  2569</t>
  </si>
  <si>
    <t xml:space="preserve"> ประจำเดือน มีนาคม  2569</t>
  </si>
  <si>
    <t>(ลงชื่อ)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</si>
</sst>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6"/>
      <color theme="1"/>
      <name val="Angsana New"/>
      <family val="1"/>
      <charset val="222"/>
    </font>
    <font>
      <b/>
      <sz val="16"/>
      <color theme="1"/>
      <name val="Tahoma"/>
      <family val="2"/>
      <charset val="222"/>
      <scheme val="minor"/>
    </font>
    <font>
      <sz val="16"/>
      <color rgb="FFFF0000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6"/>
      <color rgb="FFC00000"/>
      <name val="Angsana New"/>
      <family val="1"/>
    </font>
    <font>
      <sz val="15"/>
      <color theme="1"/>
      <name val="Angsana New"/>
      <family val="1"/>
    </font>
    <font>
      <sz val="15"/>
      <color theme="1"/>
      <name val="Tahoma"/>
      <family val="2"/>
      <charset val="222"/>
      <scheme val="minor"/>
    </font>
    <font>
      <sz val="15"/>
      <color rgb="FFFF0000"/>
      <name val="Angsana New"/>
      <family val="1"/>
    </font>
    <font>
      <sz val="15"/>
      <name val="Angsana New"/>
      <family val="1"/>
    </font>
    <font>
      <b/>
      <sz val="15"/>
      <color theme="1"/>
      <name val="Angsana New"/>
      <family val="1"/>
      <charset val="222"/>
    </font>
    <font>
      <b/>
      <sz val="15"/>
      <color theme="1"/>
      <name val="Tahoma"/>
      <family val="2"/>
      <charset val="222"/>
      <scheme val="minor"/>
    </font>
    <font>
      <sz val="15"/>
      <color rgb="FFC00000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  <charset val="222"/>
    </font>
    <font>
      <b/>
      <sz val="15"/>
      <name val="Angsana New"/>
      <family val="1"/>
    </font>
    <font>
      <sz val="15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88" fontId="2" fillId="0" borderId="1" xfId="0" applyNumberFormat="1" applyFont="1" applyBorder="1"/>
    <xf numFmtId="0" fontId="2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8" fontId="2" fillId="0" borderId="1" xfId="1" applyNumberFormat="1" applyFont="1" applyBorder="1" applyAlignment="1">
      <alignment horizontal="center"/>
    </xf>
    <xf numFmtId="187" fontId="2" fillId="0" borderId="1" xfId="0" applyNumberFormat="1" applyFont="1" applyBorder="1"/>
    <xf numFmtId="187" fontId="2" fillId="0" borderId="1" xfId="1" applyFont="1" applyBorder="1"/>
    <xf numFmtId="0" fontId="4" fillId="0" borderId="1" xfId="0" applyFont="1" applyBorder="1"/>
    <xf numFmtId="0" fontId="5" fillId="0" borderId="1" xfId="0" applyFont="1" applyBorder="1"/>
    <xf numFmtId="188" fontId="5" fillId="0" borderId="1" xfId="1" applyNumberFormat="1" applyFont="1" applyBorder="1" applyAlignment="1">
      <alignment horizontal="center"/>
    </xf>
    <xf numFmtId="187" fontId="5" fillId="0" borderId="1" xfId="1" applyFont="1" applyBorder="1"/>
    <xf numFmtId="187" fontId="5" fillId="0" borderId="1" xfId="0" applyNumberFormat="1" applyFont="1" applyBorder="1"/>
    <xf numFmtId="0" fontId="6" fillId="0" borderId="0" xfId="0" applyFont="1"/>
    <xf numFmtId="188" fontId="5" fillId="0" borderId="1" xfId="0" applyNumberFormat="1" applyFont="1" applyBorder="1" applyAlignment="1">
      <alignment horizontal="center"/>
    </xf>
    <xf numFmtId="0" fontId="7" fillId="0" borderId="0" xfId="0" applyFont="1"/>
    <xf numFmtId="188" fontId="4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187" fontId="9" fillId="0" borderId="1" xfId="1" applyFont="1" applyBorder="1"/>
    <xf numFmtId="0" fontId="9" fillId="0" borderId="3" xfId="0" applyFont="1" applyBorder="1"/>
    <xf numFmtId="0" fontId="9" fillId="0" borderId="0" xfId="0" applyFont="1"/>
    <xf numFmtId="187" fontId="2" fillId="0" borderId="1" xfId="1" applyFont="1" applyBorder="1" applyAlignment="1">
      <alignment horizontal="center"/>
    </xf>
    <xf numFmtId="187" fontId="5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8" fillId="0" borderId="1" xfId="1" applyFont="1" applyBorder="1"/>
    <xf numFmtId="0" fontId="9" fillId="0" borderId="5" xfId="0" applyFont="1" applyBorder="1"/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0" fontId="11" fillId="0" borderId="10" xfId="0" applyFont="1" applyBorder="1"/>
    <xf numFmtId="0" fontId="9" fillId="0" borderId="11" xfId="0" applyFont="1" applyBorder="1"/>
    <xf numFmtId="0" fontId="9" fillId="0" borderId="8" xfId="0" applyFont="1" applyBorder="1"/>
    <xf numFmtId="0" fontId="9" fillId="0" borderId="0" xfId="0" applyFont="1" applyAlignment="1">
      <alignment horizontal="left"/>
    </xf>
    <xf numFmtId="188" fontId="9" fillId="0" borderId="3" xfId="1" applyNumberFormat="1" applyFont="1" applyBorder="1" applyAlignment="1">
      <alignment horizontal="center"/>
    </xf>
    <xf numFmtId="188" fontId="9" fillId="0" borderId="3" xfId="1" applyNumberFormat="1" applyFont="1" applyBorder="1" applyAlignment="1">
      <alignment horizontal="right"/>
    </xf>
    <xf numFmtId="187" fontId="9" fillId="3" borderId="3" xfId="1" applyFont="1" applyFill="1" applyBorder="1"/>
    <xf numFmtId="187" fontId="9" fillId="3" borderId="8" xfId="1" applyFont="1" applyFill="1" applyBorder="1"/>
    <xf numFmtId="187" fontId="9" fillId="0" borderId="3" xfId="1" applyFont="1" applyBorder="1"/>
    <xf numFmtId="187" fontId="9" fillId="0" borderId="8" xfId="1" applyFont="1" applyBorder="1"/>
    <xf numFmtId="187" fontId="9" fillId="2" borderId="3" xfId="1" applyFont="1" applyFill="1" applyBorder="1"/>
    <xf numFmtId="187" fontId="9" fillId="2" borderId="8" xfId="1" applyFont="1" applyFill="1" applyBorder="1"/>
    <xf numFmtId="187" fontId="9" fillId="3" borderId="4" xfId="1" applyFont="1" applyFill="1" applyBorder="1"/>
    <xf numFmtId="187" fontId="9" fillId="0" borderId="12" xfId="1" applyFont="1" applyBorder="1"/>
    <xf numFmtId="187" fontId="9" fillId="0" borderId="0" xfId="1" applyFont="1"/>
    <xf numFmtId="0" fontId="9" fillId="0" borderId="3" xfId="0" applyFont="1" applyBorder="1" applyAlignment="1">
      <alignment shrinkToFit="1"/>
    </xf>
    <xf numFmtId="187" fontId="4" fillId="0" borderId="1" xfId="1" applyFont="1" applyBorder="1" applyAlignment="1">
      <alignment horizontal="center"/>
    </xf>
    <xf numFmtId="0" fontId="12" fillId="0" borderId="0" xfId="0" applyFont="1"/>
    <xf numFmtId="187" fontId="4" fillId="0" borderId="1" xfId="1" applyFont="1" applyBorder="1"/>
    <xf numFmtId="0" fontId="14" fillId="0" borderId="0" xfId="0" applyFont="1"/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/>
    <xf numFmtId="0" fontId="13" fillId="0" borderId="9" xfId="0" applyFont="1" applyBorder="1"/>
    <xf numFmtId="1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/>
    <xf numFmtId="187" fontId="13" fillId="0" borderId="1" xfId="1" applyFont="1" applyBorder="1" applyAlignment="1">
      <alignment horizontal="center"/>
    </xf>
    <xf numFmtId="187" fontId="13" fillId="0" borderId="1" xfId="1" applyFont="1" applyBorder="1"/>
    <xf numFmtId="187" fontId="13" fillId="0" borderId="1" xfId="0" applyNumberFormat="1" applyFont="1" applyBorder="1"/>
    <xf numFmtId="0" fontId="13" fillId="0" borderId="3" xfId="0" applyFont="1" applyBorder="1"/>
    <xf numFmtId="0" fontId="15" fillId="0" borderId="0" xfId="0" applyFont="1"/>
    <xf numFmtId="187" fontId="16" fillId="0" borderId="1" xfId="1" applyFont="1" applyBorder="1"/>
    <xf numFmtId="0" fontId="17" fillId="0" borderId="1" xfId="0" applyFont="1" applyBorder="1"/>
    <xf numFmtId="187" fontId="17" fillId="0" borderId="1" xfId="1" applyFont="1" applyBorder="1" applyAlignment="1">
      <alignment horizontal="center"/>
    </xf>
    <xf numFmtId="187" fontId="17" fillId="0" borderId="1" xfId="1" applyFont="1" applyBorder="1"/>
    <xf numFmtId="187" fontId="17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0" fillId="0" borderId="1" xfId="0" applyFont="1" applyBorder="1"/>
    <xf numFmtId="187" fontId="20" fillId="0" borderId="1" xfId="1" applyFont="1" applyBorder="1" applyAlignment="1">
      <alignment horizontal="center"/>
    </xf>
    <xf numFmtId="187" fontId="20" fillId="0" borderId="1" xfId="1" applyFont="1" applyBorder="1"/>
    <xf numFmtId="0" fontId="13" fillId="0" borderId="0" xfId="0" applyFont="1"/>
    <xf numFmtId="17" fontId="16" fillId="0" borderId="1" xfId="0" applyNumberFormat="1" applyFont="1" applyBorder="1" applyAlignment="1">
      <alignment horizontal="center"/>
    </xf>
    <xf numFmtId="187" fontId="21" fillId="0" borderId="1" xfId="1" applyFont="1" applyBorder="1"/>
    <xf numFmtId="187" fontId="22" fillId="0" borderId="1" xfId="1" applyFont="1" applyBorder="1" applyAlignment="1">
      <alignment horizontal="center"/>
    </xf>
    <xf numFmtId="187" fontId="21" fillId="0" borderId="1" xfId="1" applyFont="1" applyBorder="1" applyAlignment="1">
      <alignment horizontal="center"/>
    </xf>
    <xf numFmtId="0" fontId="16" fillId="0" borderId="0" xfId="0" applyFont="1"/>
    <xf numFmtId="0" fontId="23" fillId="0" borderId="0" xfId="0" applyFont="1"/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jpe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jpe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829733</xdr:colOff>
      <xdr:row>29</xdr:row>
      <xdr:rowOff>143934</xdr:rowOff>
    </xdr:from>
    <xdr:to>
      <xdr:col>1</xdr:col>
      <xdr:colOff>1572787</xdr:colOff>
      <xdr:row>31</xdr:row>
      <xdr:rowOff>1534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3910FF-0191-473D-A87F-C0193DD79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755467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804333</xdr:colOff>
      <xdr:row>30</xdr:row>
      <xdr:rowOff>8465</xdr:rowOff>
    </xdr:from>
    <xdr:to>
      <xdr:col>4</xdr:col>
      <xdr:colOff>67733</xdr:colOff>
      <xdr:row>31</xdr:row>
      <xdr:rowOff>38219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30295C8-548E-471A-ACA2-8CF7F56CF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8733" y="7882465"/>
          <a:ext cx="753533" cy="292221"/>
        </a:xfrm>
        <a:prstGeom prst="rect">
          <a:avLst/>
        </a:prstGeom>
      </xdr:spPr>
    </xdr:pic>
    <xdr:clientData/>
  </xdr:twoCellAnchor>
  <xdr:twoCellAnchor editAs="oneCell">
    <xdr:from>
      <xdr:col>6</xdr:col>
      <xdr:colOff>1845733</xdr:colOff>
      <xdr:row>29</xdr:row>
      <xdr:rowOff>245534</xdr:rowOff>
    </xdr:from>
    <xdr:to>
      <xdr:col>6</xdr:col>
      <xdr:colOff>2818553</xdr:colOff>
      <xdr:row>31</xdr:row>
      <xdr:rowOff>29845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B41A6F-C774-4221-B8C9-178EBF5C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7857067"/>
          <a:ext cx="972820" cy="309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313267</xdr:colOff>
      <xdr:row>27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67721C-DB43-1DE7-AFA6-D992B260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0601" y="7653866"/>
          <a:ext cx="855133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143933</xdr:colOff>
      <xdr:row>27</xdr:row>
      <xdr:rowOff>287867</xdr:rowOff>
    </xdr:from>
    <xdr:to>
      <xdr:col>15</xdr:col>
      <xdr:colOff>397086</xdr:colOff>
      <xdr:row>29</xdr:row>
      <xdr:rowOff>4445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3C0671-B65C-591A-667E-FB693BFA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7733" y="8288867"/>
          <a:ext cx="972820" cy="309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999067</xdr:colOff>
      <xdr:row>27</xdr:row>
      <xdr:rowOff>262466</xdr:rowOff>
    </xdr:from>
    <xdr:to>
      <xdr:col>1</xdr:col>
      <xdr:colOff>1742121</xdr:colOff>
      <xdr:row>29</xdr:row>
      <xdr:rowOff>41326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F753C3-F43D-F32A-8D04-6D3BFBE5B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7667" y="8263466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7</xdr:col>
      <xdr:colOff>211667</xdr:colOff>
      <xdr:row>28</xdr:row>
      <xdr:rowOff>8615</xdr:rowOff>
    </xdr:from>
    <xdr:to>
      <xdr:col>8</xdr:col>
      <xdr:colOff>245533</xdr:colOff>
      <xdr:row>29</xdr:row>
      <xdr:rowOff>63769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74042D3E-1213-49E6-66A9-9C3811E5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7800" y="8305948"/>
          <a:ext cx="753533" cy="351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313268</xdr:colOff>
      <xdr:row>27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B9CE4D6-CC62-473B-9B85-E6E3119BD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1" y="7653866"/>
          <a:ext cx="855133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169333</xdr:colOff>
      <xdr:row>27</xdr:row>
      <xdr:rowOff>279400</xdr:rowOff>
    </xdr:from>
    <xdr:to>
      <xdr:col>15</xdr:col>
      <xdr:colOff>422486</xdr:colOff>
      <xdr:row>28</xdr:row>
      <xdr:rowOff>292312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2E2486-4DF8-4D38-9339-EDDA8ADA4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866" y="8280400"/>
          <a:ext cx="972820" cy="309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287867</xdr:colOff>
      <xdr:row>27</xdr:row>
      <xdr:rowOff>245533</xdr:rowOff>
    </xdr:from>
    <xdr:to>
      <xdr:col>8</xdr:col>
      <xdr:colOff>321734</xdr:colOff>
      <xdr:row>29</xdr:row>
      <xdr:rowOff>4354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E3C49BD-AAF8-4AF9-8DF3-97D546E9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1734" y="8246533"/>
          <a:ext cx="753533" cy="351488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27</xdr:row>
      <xdr:rowOff>245533</xdr:rowOff>
    </xdr:from>
    <xdr:to>
      <xdr:col>1</xdr:col>
      <xdr:colOff>1809854</xdr:colOff>
      <xdr:row>29</xdr:row>
      <xdr:rowOff>24393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14B361D-71FD-426C-97AB-EB429E87F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" y="8246533"/>
          <a:ext cx="743054" cy="371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313267</xdr:colOff>
      <xdr:row>27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0A07E1-2D83-4378-886B-B207BACF6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735" y="7653866"/>
          <a:ext cx="855133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194732</xdr:colOff>
      <xdr:row>27</xdr:row>
      <xdr:rowOff>270933</xdr:rowOff>
    </xdr:from>
    <xdr:to>
      <xdr:col>15</xdr:col>
      <xdr:colOff>67520</xdr:colOff>
      <xdr:row>29</xdr:row>
      <xdr:rowOff>61171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87D6CC2-7518-195B-FD01-E8141614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0932" y="8271933"/>
          <a:ext cx="592455" cy="382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1058333</xdr:colOff>
      <xdr:row>27</xdr:row>
      <xdr:rowOff>203199</xdr:rowOff>
    </xdr:from>
    <xdr:to>
      <xdr:col>1</xdr:col>
      <xdr:colOff>1801387</xdr:colOff>
      <xdr:row>28</xdr:row>
      <xdr:rowOff>278393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8178C7E-631C-41A9-BF78-2A703EBA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933" y="8204199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7</xdr:col>
      <xdr:colOff>321733</xdr:colOff>
      <xdr:row>27</xdr:row>
      <xdr:rowOff>279399</xdr:rowOff>
    </xdr:from>
    <xdr:to>
      <xdr:col>8</xdr:col>
      <xdr:colOff>355599</xdr:colOff>
      <xdr:row>29</xdr:row>
      <xdr:rowOff>38220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B07D7A-EEEF-4CDA-BFB8-48C023EB3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90266" y="8280399"/>
          <a:ext cx="753533" cy="3514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313268</xdr:colOff>
      <xdr:row>27</xdr:row>
      <xdr:rowOff>84667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527E61-6E57-4BDC-B62B-393312B5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1" y="7653866"/>
          <a:ext cx="855133" cy="34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211665</xdr:colOff>
      <xdr:row>27</xdr:row>
      <xdr:rowOff>268208</xdr:rowOff>
    </xdr:from>
    <xdr:to>
      <xdr:col>14</xdr:col>
      <xdr:colOff>677333</xdr:colOff>
      <xdr:row>29</xdr:row>
      <xdr:rowOff>10370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77081B2-251C-43AF-AFE8-493A7D39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1732" y="7845875"/>
          <a:ext cx="465668" cy="3009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965200</xdr:colOff>
      <xdr:row>27</xdr:row>
      <xdr:rowOff>152400</xdr:rowOff>
    </xdr:from>
    <xdr:to>
      <xdr:col>1</xdr:col>
      <xdr:colOff>1708254</xdr:colOff>
      <xdr:row>28</xdr:row>
      <xdr:rowOff>244527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6EBA1E-AFF1-4F70-B0B1-D1753E05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800" y="7730067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7</xdr:col>
      <xdr:colOff>245533</xdr:colOff>
      <xdr:row>27</xdr:row>
      <xdr:rowOff>237066</xdr:rowOff>
    </xdr:from>
    <xdr:to>
      <xdr:col>8</xdr:col>
      <xdr:colOff>279399</xdr:colOff>
      <xdr:row>29</xdr:row>
      <xdr:rowOff>29754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09BA90D-5657-4CB5-9857-F47A35AC6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7933" y="7814733"/>
          <a:ext cx="753533" cy="351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313268</xdr:colOff>
      <xdr:row>27</xdr:row>
      <xdr:rowOff>135468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C4750A5-524D-40D1-94F0-F3FDDBEC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2268" y="7247466"/>
          <a:ext cx="855133" cy="41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245531</xdr:colOff>
      <xdr:row>27</xdr:row>
      <xdr:rowOff>249831</xdr:rowOff>
    </xdr:from>
    <xdr:to>
      <xdr:col>15</xdr:col>
      <xdr:colOff>59267</xdr:colOff>
      <xdr:row>29</xdr:row>
      <xdr:rowOff>35770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8078FD-030F-4B01-BDDB-65B2C6E4C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198" y="7827498"/>
          <a:ext cx="533402" cy="3447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990600</xdr:colOff>
      <xdr:row>27</xdr:row>
      <xdr:rowOff>160867</xdr:rowOff>
    </xdr:from>
    <xdr:to>
      <xdr:col>1</xdr:col>
      <xdr:colOff>1733654</xdr:colOff>
      <xdr:row>28</xdr:row>
      <xdr:rowOff>252994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CF488DD-3DB7-4D20-A567-CB00BDE3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7738534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27</xdr:row>
      <xdr:rowOff>254000</xdr:rowOff>
    </xdr:from>
    <xdr:to>
      <xdr:col>8</xdr:col>
      <xdr:colOff>186266</xdr:colOff>
      <xdr:row>29</xdr:row>
      <xdr:rowOff>46688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DB92173-05BC-4450-88BC-6EC136DE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6400" y="7831667"/>
          <a:ext cx="753533" cy="3514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135468</xdr:colOff>
      <xdr:row>25</xdr:row>
      <xdr:rowOff>245533</xdr:rowOff>
    </xdr:from>
    <xdr:to>
      <xdr:col>23</xdr:col>
      <xdr:colOff>313267</xdr:colOff>
      <xdr:row>27</xdr:row>
      <xdr:rowOff>186269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4FFF526-AF76-434A-B130-8C02CE6B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2268" y="7247466"/>
          <a:ext cx="855133" cy="465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135468</xdr:colOff>
      <xdr:row>25</xdr:row>
      <xdr:rowOff>245533</xdr:rowOff>
    </xdr:from>
    <xdr:to>
      <xdr:col>23</xdr:col>
      <xdr:colOff>313267</xdr:colOff>
      <xdr:row>27</xdr:row>
      <xdr:rowOff>135468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1A856E6-DEA9-46DB-A0E2-CA4AF06C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3868" y="7247466"/>
          <a:ext cx="855133" cy="465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152400</xdr:colOff>
      <xdr:row>27</xdr:row>
      <xdr:rowOff>252827</xdr:rowOff>
    </xdr:from>
    <xdr:to>
      <xdr:col>14</xdr:col>
      <xdr:colOff>694268</xdr:colOff>
      <xdr:row>29</xdr:row>
      <xdr:rowOff>44238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0C39E0C-B3CF-4C52-80D1-3D496E47B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0200" y="7830494"/>
          <a:ext cx="541868" cy="3502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1083734</xdr:colOff>
      <xdr:row>27</xdr:row>
      <xdr:rowOff>169333</xdr:rowOff>
    </xdr:from>
    <xdr:to>
      <xdr:col>1</xdr:col>
      <xdr:colOff>1826788</xdr:colOff>
      <xdr:row>28</xdr:row>
      <xdr:rowOff>261460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DDD1EDA-7B58-4B88-A0F9-5B1A06DD7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2334" y="7747000"/>
          <a:ext cx="743054" cy="371527"/>
        </a:xfrm>
        <a:prstGeom prst="rect">
          <a:avLst/>
        </a:prstGeom>
      </xdr:spPr>
    </xdr:pic>
    <xdr:clientData/>
  </xdr:twoCellAnchor>
  <xdr:twoCellAnchor editAs="oneCell">
    <xdr:from>
      <xdr:col>7</xdr:col>
      <xdr:colOff>237067</xdr:colOff>
      <xdr:row>27</xdr:row>
      <xdr:rowOff>220133</xdr:rowOff>
    </xdr:from>
    <xdr:to>
      <xdr:col>8</xdr:col>
      <xdr:colOff>169334</xdr:colOff>
      <xdr:row>29</xdr:row>
      <xdr:rowOff>12821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358643A-3449-4162-83D1-4A6CEF76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0934" y="7797800"/>
          <a:ext cx="753533" cy="351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zoomScaleNormal="100" zoomScaleSheetLayoutView="100" workbookViewId="0">
      <selection activeCell="I9" sqref="I9"/>
    </sheetView>
  </sheetViews>
  <sheetFormatPr defaultColWidth="8.8984375" defaultRowHeight="17.399999999999999" x14ac:dyDescent="0.3"/>
  <cols>
    <col min="1" max="1" width="5.09765625" style="25" customWidth="1"/>
    <col min="2" max="2" width="30.69921875" style="25" customWidth="1"/>
    <col min="3" max="3" width="9.59765625" style="25" customWidth="1"/>
    <col min="4" max="4" width="19.59765625" style="25" customWidth="1"/>
    <col min="5" max="5" width="13" style="25" customWidth="1"/>
    <col min="6" max="6" width="14.8984375" style="25" customWidth="1"/>
    <col min="7" max="7" width="58" style="25" customWidth="1"/>
    <col min="8" max="16384" width="8.8984375" style="25"/>
  </cols>
  <sheetData>
    <row r="1" spans="1:7" ht="18.600000000000001" customHeight="1" x14ac:dyDescent="0.5">
      <c r="A1" s="91" t="s">
        <v>69</v>
      </c>
      <c r="B1" s="92"/>
      <c r="C1" s="92"/>
      <c r="D1" s="92"/>
      <c r="E1" s="92"/>
      <c r="F1" s="92"/>
      <c r="G1" s="93"/>
    </row>
    <row r="2" spans="1:7" ht="17.399999999999999" customHeight="1" x14ac:dyDescent="0.5">
      <c r="A2" s="91" t="s">
        <v>73</v>
      </c>
      <c r="B2" s="94"/>
      <c r="C2" s="94"/>
      <c r="D2" s="94"/>
      <c r="E2" s="94"/>
      <c r="F2" s="94"/>
      <c r="G2" s="95"/>
    </row>
    <row r="3" spans="1:7" ht="18" customHeight="1" x14ac:dyDescent="0.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7" t="s">
        <v>5</v>
      </c>
      <c r="G3" s="26" t="s">
        <v>6</v>
      </c>
    </row>
    <row r="4" spans="1:7" ht="18.600000000000001" customHeight="1" x14ac:dyDescent="0.5">
      <c r="A4" s="38">
        <v>1</v>
      </c>
      <c r="B4" s="31" t="s">
        <v>7</v>
      </c>
      <c r="C4" s="31"/>
      <c r="D4" s="31"/>
      <c r="E4" s="47">
        <v>18800</v>
      </c>
      <c r="F4" s="48">
        <f>E4</f>
        <v>18800</v>
      </c>
      <c r="G4" s="31" t="s">
        <v>8</v>
      </c>
    </row>
    <row r="5" spans="1:7" ht="17.399999999999999" customHeight="1" x14ac:dyDescent="0.5">
      <c r="A5" s="38">
        <v>2</v>
      </c>
      <c r="B5" s="31" t="s">
        <v>9</v>
      </c>
      <c r="C5" s="31"/>
      <c r="D5" s="31"/>
      <c r="E5" s="47">
        <v>200</v>
      </c>
      <c r="F5" s="48">
        <f t="shared" ref="F5:F8" si="0">E5</f>
        <v>200</v>
      </c>
      <c r="G5" s="31" t="s">
        <v>10</v>
      </c>
    </row>
    <row r="6" spans="1:7" ht="19.2" customHeight="1" x14ac:dyDescent="0.5">
      <c r="A6" s="38">
        <v>3</v>
      </c>
      <c r="B6" s="31" t="s">
        <v>11</v>
      </c>
      <c r="C6" s="31"/>
      <c r="D6" s="31"/>
      <c r="E6" s="47">
        <v>1200</v>
      </c>
      <c r="F6" s="48">
        <f t="shared" si="0"/>
        <v>1200</v>
      </c>
      <c r="G6" s="31"/>
    </row>
    <row r="7" spans="1:7" ht="18" customHeight="1" x14ac:dyDescent="0.5">
      <c r="A7" s="38">
        <v>4</v>
      </c>
      <c r="B7" s="31" t="s">
        <v>12</v>
      </c>
      <c r="C7" s="31"/>
      <c r="D7" s="31"/>
      <c r="E7" s="47">
        <v>20100</v>
      </c>
      <c r="F7" s="48">
        <f t="shared" si="0"/>
        <v>20100</v>
      </c>
      <c r="G7" s="31"/>
    </row>
    <row r="8" spans="1:7" ht="18.600000000000001" customHeight="1" x14ac:dyDescent="0.5">
      <c r="A8" s="38">
        <v>5</v>
      </c>
      <c r="B8" s="31" t="s">
        <v>13</v>
      </c>
      <c r="C8" s="31"/>
      <c r="D8" s="31"/>
      <c r="E8" s="47">
        <v>1000</v>
      </c>
      <c r="F8" s="48">
        <f t="shared" si="0"/>
        <v>1000</v>
      </c>
      <c r="G8" s="31"/>
    </row>
    <row r="9" spans="1:7" ht="19.2" customHeight="1" x14ac:dyDescent="0.5">
      <c r="A9" s="38">
        <v>6</v>
      </c>
      <c r="B9" s="31" t="s">
        <v>14</v>
      </c>
      <c r="C9" s="31"/>
      <c r="D9" s="39"/>
      <c r="E9" s="49"/>
      <c r="F9" s="50"/>
      <c r="G9" s="31"/>
    </row>
    <row r="10" spans="1:7" ht="19.8" x14ac:dyDescent="0.5">
      <c r="A10" s="38">
        <v>7</v>
      </c>
      <c r="B10" s="31" t="s">
        <v>15</v>
      </c>
      <c r="C10" s="31"/>
      <c r="D10" s="45"/>
      <c r="E10" s="49"/>
      <c r="F10" s="50"/>
      <c r="G10" s="31"/>
    </row>
    <row r="11" spans="1:7" ht="19.8" x14ac:dyDescent="0.5">
      <c r="A11" s="31"/>
      <c r="B11" s="38" t="s">
        <v>16</v>
      </c>
      <c r="C11" s="38">
        <v>28</v>
      </c>
      <c r="D11" s="45" t="s">
        <v>72</v>
      </c>
      <c r="E11" s="51">
        <v>193800</v>
      </c>
      <c r="F11" s="50"/>
      <c r="G11" s="31"/>
    </row>
    <row r="12" spans="1:7" ht="19.8" x14ac:dyDescent="0.5">
      <c r="A12" s="31"/>
      <c r="B12" s="38" t="s">
        <v>17</v>
      </c>
      <c r="C12" s="38">
        <v>26</v>
      </c>
      <c r="D12" s="46">
        <v>1000</v>
      </c>
      <c r="E12" s="51">
        <v>156000</v>
      </c>
      <c r="F12" s="52">
        <f>E11+E12</f>
        <v>349800</v>
      </c>
      <c r="G12" s="31" t="s">
        <v>18</v>
      </c>
    </row>
    <row r="13" spans="1:7" ht="19.8" x14ac:dyDescent="0.5">
      <c r="A13" s="38">
        <v>8</v>
      </c>
      <c r="B13" s="31" t="s">
        <v>19</v>
      </c>
      <c r="C13" s="31"/>
      <c r="D13" s="31"/>
      <c r="E13" s="47">
        <v>57600</v>
      </c>
      <c r="F13" s="48">
        <f>E13</f>
        <v>57600</v>
      </c>
      <c r="G13" s="31" t="s">
        <v>20</v>
      </c>
    </row>
    <row r="14" spans="1:7" ht="19.8" x14ac:dyDescent="0.5">
      <c r="A14" s="38">
        <v>9</v>
      </c>
      <c r="B14" s="31" t="s">
        <v>21</v>
      </c>
      <c r="C14" s="31"/>
      <c r="D14" s="31"/>
      <c r="E14" s="47">
        <v>9200</v>
      </c>
      <c r="F14" s="48">
        <f t="shared" ref="F14:F15" si="1">E14</f>
        <v>9200</v>
      </c>
      <c r="G14" s="31"/>
    </row>
    <row r="15" spans="1:7" ht="19.8" x14ac:dyDescent="0.5">
      <c r="A15" s="38">
        <v>10</v>
      </c>
      <c r="B15" s="31" t="s">
        <v>22</v>
      </c>
      <c r="C15" s="31"/>
      <c r="D15" s="31"/>
      <c r="E15" s="47">
        <v>44200</v>
      </c>
      <c r="F15" s="48">
        <f t="shared" si="1"/>
        <v>44200</v>
      </c>
      <c r="G15" s="56" t="s">
        <v>81</v>
      </c>
    </row>
    <row r="16" spans="1:7" ht="19.8" x14ac:dyDescent="0.5">
      <c r="A16" s="38">
        <v>11</v>
      </c>
      <c r="B16" s="31" t="s">
        <v>23</v>
      </c>
      <c r="C16" s="31"/>
      <c r="D16" s="31"/>
      <c r="E16" s="49"/>
      <c r="F16" s="50"/>
      <c r="G16" s="31"/>
    </row>
    <row r="17" spans="1:7" ht="19.8" x14ac:dyDescent="0.5">
      <c r="A17" s="31"/>
      <c r="B17" s="38" t="s">
        <v>24</v>
      </c>
      <c r="C17" s="38">
        <v>9</v>
      </c>
      <c r="D17" s="40">
        <v>6000</v>
      </c>
      <c r="E17" s="51">
        <v>324000</v>
      </c>
      <c r="F17" s="50"/>
      <c r="G17" s="31"/>
    </row>
    <row r="18" spans="1:7" ht="19.8" x14ac:dyDescent="0.5">
      <c r="A18" s="31"/>
      <c r="B18" s="38" t="s">
        <v>25</v>
      </c>
      <c r="C18" s="38">
        <v>18</v>
      </c>
      <c r="D18" s="40" t="s">
        <v>79</v>
      </c>
      <c r="E18" s="51">
        <v>256800</v>
      </c>
      <c r="F18" s="52">
        <f>E17+E18</f>
        <v>580800</v>
      </c>
      <c r="G18" s="31" t="s">
        <v>80</v>
      </c>
    </row>
    <row r="19" spans="1:7" ht="19.8" x14ac:dyDescent="0.5">
      <c r="A19" s="38">
        <v>12</v>
      </c>
      <c r="B19" s="31" t="s">
        <v>26</v>
      </c>
      <c r="C19" s="31"/>
      <c r="D19" s="31"/>
      <c r="E19" s="47">
        <v>4800</v>
      </c>
      <c r="F19" s="48">
        <f>E19</f>
        <v>4800</v>
      </c>
      <c r="G19" s="31"/>
    </row>
    <row r="20" spans="1:7" ht="19.8" x14ac:dyDescent="0.5">
      <c r="A20" s="38">
        <v>13</v>
      </c>
      <c r="B20" s="31" t="s">
        <v>27</v>
      </c>
      <c r="C20" s="31"/>
      <c r="D20" s="31"/>
      <c r="E20" s="47">
        <v>2600</v>
      </c>
      <c r="F20" s="48">
        <f t="shared" ref="F20:F23" si="2">E20</f>
        <v>2600</v>
      </c>
      <c r="G20" s="31"/>
    </row>
    <row r="21" spans="1:7" ht="19.8" x14ac:dyDescent="0.5">
      <c r="A21" s="38">
        <v>14</v>
      </c>
      <c r="B21" s="31" t="s">
        <v>28</v>
      </c>
      <c r="C21" s="31"/>
      <c r="D21" s="31"/>
      <c r="E21" s="47">
        <v>500</v>
      </c>
      <c r="F21" s="48">
        <f t="shared" si="2"/>
        <v>500</v>
      </c>
      <c r="G21" s="31"/>
    </row>
    <row r="22" spans="1:7" ht="19.8" x14ac:dyDescent="0.5">
      <c r="A22" s="38">
        <v>15</v>
      </c>
      <c r="B22" s="31" t="s">
        <v>29</v>
      </c>
      <c r="C22" s="31"/>
      <c r="D22" s="31"/>
      <c r="E22" s="47">
        <v>54500</v>
      </c>
      <c r="F22" s="48">
        <f t="shared" si="2"/>
        <v>54500</v>
      </c>
      <c r="G22" s="31" t="s">
        <v>30</v>
      </c>
    </row>
    <row r="23" spans="1:7" ht="19.8" x14ac:dyDescent="0.5">
      <c r="A23" s="29">
        <v>16</v>
      </c>
      <c r="B23" s="37" t="s">
        <v>31</v>
      </c>
      <c r="C23" s="28"/>
      <c r="D23" s="28"/>
      <c r="E23" s="53">
        <v>66900</v>
      </c>
      <c r="F23" s="48">
        <f t="shared" si="2"/>
        <v>66900</v>
      </c>
      <c r="G23" s="31" t="s">
        <v>32</v>
      </c>
    </row>
    <row r="24" spans="1:7" ht="20.399999999999999" x14ac:dyDescent="0.55000000000000004">
      <c r="A24" s="38"/>
      <c r="B24" s="41" t="s">
        <v>33</v>
      </c>
      <c r="C24" s="42"/>
      <c r="D24" s="42"/>
      <c r="E24" s="54"/>
      <c r="F24" s="30">
        <f>SUM(F4:F23)</f>
        <v>1212200</v>
      </c>
      <c r="G24" s="31"/>
    </row>
    <row r="25" spans="1:7" ht="19.8" x14ac:dyDescent="0.5">
      <c r="A25" s="38">
        <v>1</v>
      </c>
      <c r="B25" s="43" t="s">
        <v>57</v>
      </c>
      <c r="C25" s="32"/>
      <c r="D25" s="32"/>
      <c r="E25" s="55"/>
      <c r="F25" s="30">
        <v>20700</v>
      </c>
      <c r="G25" s="31" t="s">
        <v>62</v>
      </c>
    </row>
    <row r="26" spans="1:7" ht="19.8" x14ac:dyDescent="0.5">
      <c r="A26" s="38">
        <v>2</v>
      </c>
      <c r="B26" s="43" t="s">
        <v>58</v>
      </c>
      <c r="C26" s="32"/>
      <c r="D26" s="32"/>
      <c r="E26" s="55"/>
      <c r="F26" s="30">
        <v>22000</v>
      </c>
      <c r="G26" s="31" t="s">
        <v>90</v>
      </c>
    </row>
    <row r="27" spans="1:7" ht="20.399999999999999" x14ac:dyDescent="0.55000000000000004">
      <c r="A27" s="38"/>
      <c r="B27" s="41" t="s">
        <v>59</v>
      </c>
      <c r="C27" s="42"/>
      <c r="D27" s="42"/>
      <c r="E27" s="54"/>
      <c r="F27" s="30">
        <f>SUM(F25:F26)</f>
        <v>42700</v>
      </c>
      <c r="G27" s="31"/>
    </row>
    <row r="28" spans="1:7" ht="19.8" x14ac:dyDescent="0.5">
      <c r="A28" s="38"/>
      <c r="B28" s="43" t="s">
        <v>50</v>
      </c>
      <c r="C28" s="32"/>
      <c r="D28" s="32"/>
      <c r="E28" s="55"/>
      <c r="F28" s="30"/>
      <c r="G28" s="31"/>
    </row>
    <row r="29" spans="1:7" ht="20.399999999999999" x14ac:dyDescent="0.55000000000000004">
      <c r="A29" s="28"/>
      <c r="B29" s="41" t="s">
        <v>51</v>
      </c>
      <c r="C29" s="42"/>
      <c r="D29" s="42"/>
      <c r="E29" s="54"/>
      <c r="F29" s="30">
        <f>SUM(F24+F27)</f>
        <v>1254900</v>
      </c>
      <c r="G29" s="28"/>
    </row>
    <row r="30" spans="1:7" ht="19.8" x14ac:dyDescent="0.5">
      <c r="A30" s="32"/>
      <c r="B30" s="32"/>
      <c r="C30" s="32"/>
      <c r="D30" s="32" t="s">
        <v>60</v>
      </c>
      <c r="E30" s="32"/>
      <c r="F30" s="32"/>
      <c r="G30" s="35" t="s">
        <v>34</v>
      </c>
    </row>
    <row r="31" spans="1:7" ht="19.8" x14ac:dyDescent="0.5">
      <c r="A31" s="32"/>
      <c r="B31" s="32" t="s">
        <v>68</v>
      </c>
      <c r="C31" s="32"/>
      <c r="D31" s="32" t="s">
        <v>56</v>
      </c>
      <c r="E31" s="32"/>
      <c r="F31" s="32"/>
      <c r="G31" s="44" t="s">
        <v>83</v>
      </c>
    </row>
    <row r="32" spans="1:7" ht="19.8" x14ac:dyDescent="0.5">
      <c r="A32" s="32"/>
      <c r="B32" s="35" t="s">
        <v>78</v>
      </c>
      <c r="C32" s="32"/>
      <c r="D32" s="32" t="s">
        <v>70</v>
      </c>
      <c r="E32" s="32"/>
      <c r="F32" s="32"/>
      <c r="G32" s="35" t="s">
        <v>55</v>
      </c>
    </row>
    <row r="33" spans="1:7" ht="19.8" x14ac:dyDescent="0.5">
      <c r="A33" s="32"/>
      <c r="B33" s="35" t="s">
        <v>82</v>
      </c>
      <c r="C33" s="32"/>
      <c r="D33" s="32" t="s">
        <v>71</v>
      </c>
      <c r="E33" s="32"/>
      <c r="F33" s="32"/>
      <c r="G33" s="35" t="s">
        <v>35</v>
      </c>
    </row>
  </sheetData>
  <mergeCells count="2">
    <mergeCell ref="A1:G1"/>
    <mergeCell ref="A2:G2"/>
  </mergeCells>
  <pageMargins left="0.59055118110236227" right="0.19685039370078741" top="0.19685039370078741" bottom="0.19685039370078741" header="0.19685039370078741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view="pageBreakPreview" topLeftCell="B1" zoomScaleNormal="100" zoomScaleSheetLayoutView="100" workbookViewId="0">
      <pane ySplit="5" topLeftCell="A21" activePane="bottomLeft" state="frozen"/>
      <selection pane="bottomLeft" activeCell="T17" sqref="T17"/>
    </sheetView>
  </sheetViews>
  <sheetFormatPr defaultColWidth="8.8984375" defaultRowHeight="20.399999999999999" x14ac:dyDescent="0.35"/>
  <cols>
    <col min="1" max="1" width="3" style="1" customWidth="1"/>
    <col min="2" max="2" width="30.59765625" style="1" customWidth="1"/>
    <col min="3" max="3" width="11.59765625" style="1" customWidth="1"/>
    <col min="4" max="15" width="9.3984375" style="1" customWidth="1"/>
    <col min="16" max="16" width="13.09765625" style="1" customWidth="1"/>
    <col min="17" max="17" width="13.3984375" style="1" customWidth="1"/>
    <col min="18" max="18" width="7.69921875" style="1" customWidth="1"/>
    <col min="19" max="16384" width="8.8984375" style="1"/>
  </cols>
  <sheetData>
    <row r="1" spans="1:19" ht="23.4" x14ac:dyDescent="0.6">
      <c r="A1" s="96" t="s">
        <v>74</v>
      </c>
      <c r="B1" s="96"/>
      <c r="C1" s="96"/>
      <c r="D1" s="96"/>
      <c r="E1" s="96"/>
      <c r="F1" s="96"/>
      <c r="G1" s="97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ht="23.4" x14ac:dyDescent="0.6">
      <c r="A2" s="96" t="s">
        <v>36</v>
      </c>
      <c r="B2" s="96"/>
      <c r="C2" s="96"/>
      <c r="D2" s="96"/>
      <c r="E2" s="96"/>
      <c r="F2" s="96"/>
      <c r="G2" s="96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9" ht="23.4" x14ac:dyDescent="0.6">
      <c r="A3" s="98" t="s">
        <v>75</v>
      </c>
      <c r="B3" s="98"/>
      <c r="C3" s="98"/>
      <c r="D3" s="98"/>
      <c r="E3" s="98"/>
      <c r="F3" s="98"/>
      <c r="G3" s="99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9" ht="23.4" x14ac:dyDescent="0.6">
      <c r="A4" s="3" t="s">
        <v>37</v>
      </c>
      <c r="B4" s="4" t="s">
        <v>1</v>
      </c>
      <c r="C4" s="3" t="s">
        <v>38</v>
      </c>
      <c r="D4" s="100" t="s">
        <v>39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  <c r="Q4" s="3" t="s">
        <v>40</v>
      </c>
      <c r="R4" s="3" t="s">
        <v>41</v>
      </c>
    </row>
    <row r="5" spans="1:19" ht="23.4" x14ac:dyDescent="0.6">
      <c r="A5" s="7" t="s">
        <v>42</v>
      </c>
      <c r="B5" s="2"/>
      <c r="C5" s="7"/>
      <c r="D5" s="10">
        <v>25112</v>
      </c>
      <c r="E5" s="10">
        <v>25143</v>
      </c>
      <c r="F5" s="10">
        <v>25173</v>
      </c>
      <c r="G5" s="10">
        <v>25204</v>
      </c>
      <c r="H5" s="10">
        <v>25235</v>
      </c>
      <c r="I5" s="10">
        <v>25263</v>
      </c>
      <c r="J5" s="10">
        <v>25294</v>
      </c>
      <c r="K5" s="10">
        <v>25324</v>
      </c>
      <c r="L5" s="10">
        <v>25355</v>
      </c>
      <c r="M5" s="10">
        <v>25385</v>
      </c>
      <c r="N5" s="10">
        <v>25416</v>
      </c>
      <c r="O5" s="10">
        <v>25447</v>
      </c>
      <c r="P5" s="11" t="s">
        <v>43</v>
      </c>
      <c r="Q5" s="7"/>
      <c r="R5" s="6" t="s">
        <v>44</v>
      </c>
    </row>
    <row r="6" spans="1:19" ht="23.4" x14ac:dyDescent="0.6">
      <c r="A6" s="12">
        <v>1</v>
      </c>
      <c r="B6" s="12" t="s">
        <v>7</v>
      </c>
      <c r="C6" s="13">
        <f>'แผนการใช้ฯงปม.ไตรมาส1-2ปี 69'!F4</f>
        <v>18800</v>
      </c>
      <c r="D6" s="8">
        <v>0</v>
      </c>
      <c r="E6" s="8">
        <v>0</v>
      </c>
      <c r="F6" s="8">
        <v>0</v>
      </c>
      <c r="G6" s="8">
        <f t="shared" ref="G6:O21" si="0">SUM(F6)</f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8">
        <f t="shared" ref="P6:P23" si="1">SUM(D6+E6+F6+G6+H6+I6+J6+K6+L6+M6+N6+O6)</f>
        <v>0</v>
      </c>
      <c r="Q6" s="8">
        <f t="shared" ref="Q6:Q22" si="2">SUM(C6-P6)</f>
        <v>18800</v>
      </c>
      <c r="R6" s="14">
        <f t="shared" ref="R6:R22" si="3">P6*100/C6</f>
        <v>0</v>
      </c>
    </row>
    <row r="7" spans="1:19" ht="23.4" x14ac:dyDescent="0.6">
      <c r="A7" s="12">
        <v>2</v>
      </c>
      <c r="B7" s="12" t="s">
        <v>45</v>
      </c>
      <c r="C7" s="13">
        <f>'แผนการใช้ฯงปม.ไตรมาส1-2ปี 69'!F5</f>
        <v>200</v>
      </c>
      <c r="D7" s="8">
        <v>0</v>
      </c>
      <c r="E7" s="15">
        <v>0</v>
      </c>
      <c r="F7" s="8"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1"/>
        <v>0</v>
      </c>
      <c r="Q7" s="8">
        <f t="shared" si="2"/>
        <v>200</v>
      </c>
      <c r="R7" s="14">
        <f t="shared" si="3"/>
        <v>0</v>
      </c>
    </row>
    <row r="8" spans="1:19" ht="23.4" x14ac:dyDescent="0.6">
      <c r="A8" s="12">
        <v>3</v>
      </c>
      <c r="B8" s="12" t="s">
        <v>11</v>
      </c>
      <c r="C8" s="13">
        <f>'แผนการใช้ฯงปม.ไตรมาส1-2ปี 69'!F6</f>
        <v>1200</v>
      </c>
      <c r="D8" s="8">
        <v>0</v>
      </c>
      <c r="E8" s="15">
        <v>0</v>
      </c>
      <c r="F8" s="8"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15">
        <f t="shared" si="1"/>
        <v>0</v>
      </c>
      <c r="Q8" s="8">
        <f t="shared" si="2"/>
        <v>1200</v>
      </c>
      <c r="R8" s="14">
        <f t="shared" si="3"/>
        <v>0</v>
      </c>
    </row>
    <row r="9" spans="1:19" ht="23.4" x14ac:dyDescent="0.6">
      <c r="A9" s="12">
        <v>4</v>
      </c>
      <c r="B9" s="12" t="s">
        <v>12</v>
      </c>
      <c r="C9" s="13">
        <f>'แผนการใช้ฯงปม.ไตรมาส1-2ปี 69'!F7</f>
        <v>20100</v>
      </c>
      <c r="D9" s="8">
        <v>0</v>
      </c>
      <c r="E9" s="8">
        <v>0</v>
      </c>
      <c r="F9" s="8"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1"/>
        <v>0</v>
      </c>
      <c r="Q9" s="8">
        <f t="shared" si="2"/>
        <v>20100</v>
      </c>
      <c r="R9" s="14">
        <f t="shared" si="3"/>
        <v>0</v>
      </c>
    </row>
    <row r="10" spans="1:19" ht="23.4" x14ac:dyDescent="0.6">
      <c r="A10" s="5">
        <v>5</v>
      </c>
      <c r="B10" s="12" t="s">
        <v>13</v>
      </c>
      <c r="C10" s="13">
        <f>'แผนการใช้ฯงปม.ไตรมาส1-2ปี 69'!F8</f>
        <v>1000</v>
      </c>
      <c r="D10" s="8">
        <v>0</v>
      </c>
      <c r="E10" s="8">
        <v>0</v>
      </c>
      <c r="F10" s="8"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1"/>
        <v>0</v>
      </c>
      <c r="Q10" s="8">
        <f t="shared" si="2"/>
        <v>1000</v>
      </c>
      <c r="R10" s="14">
        <f t="shared" si="3"/>
        <v>0</v>
      </c>
    </row>
    <row r="11" spans="1:19" ht="23.4" x14ac:dyDescent="0.6">
      <c r="A11" s="12">
        <v>6</v>
      </c>
      <c r="B11" s="12" t="s">
        <v>14</v>
      </c>
      <c r="C11" s="13" t="e">
        <f>#REF!</f>
        <v>#REF!</v>
      </c>
      <c r="D11" s="8">
        <v>0</v>
      </c>
      <c r="E11" s="8">
        <v>0</v>
      </c>
      <c r="F11" s="8">
        <v>0</v>
      </c>
      <c r="G11" s="8">
        <f t="shared" ref="G11" si="4">SUM(F11)</f>
        <v>0</v>
      </c>
      <c r="H11" s="8">
        <f t="shared" ref="H11" si="5">SUM(G11)</f>
        <v>0</v>
      </c>
      <c r="I11" s="8">
        <f t="shared" ref="I11" si="6">SUM(H11)</f>
        <v>0</v>
      </c>
      <c r="J11" s="8">
        <f t="shared" ref="J11" si="7">SUM(I11)</f>
        <v>0</v>
      </c>
      <c r="K11" s="8">
        <f t="shared" ref="K11" si="8">SUM(J11)</f>
        <v>0</v>
      </c>
      <c r="L11" s="8">
        <f t="shared" ref="L11" si="9">SUM(K11)</f>
        <v>0</v>
      </c>
      <c r="M11" s="8">
        <f t="shared" ref="M11" si="10">SUM(L11)</f>
        <v>0</v>
      </c>
      <c r="N11" s="8">
        <f t="shared" ref="N11" si="11">SUM(M11)</f>
        <v>0</v>
      </c>
      <c r="O11" s="8">
        <f t="shared" ref="O11" si="12">SUM(N11)</f>
        <v>0</v>
      </c>
      <c r="P11" s="8">
        <f t="shared" ref="P11" si="13">SUM(D11+E11+F11+G11+H11+I11+J11+K11+L11+M11+N11+O11)</f>
        <v>0</v>
      </c>
      <c r="Q11" s="8" t="e">
        <f t="shared" ref="Q11" si="14">SUM(C11-P11)</f>
        <v>#REF!</v>
      </c>
      <c r="R11" s="14">
        <v>0</v>
      </c>
    </row>
    <row r="12" spans="1:19" ht="23.4" x14ac:dyDescent="0.6">
      <c r="A12" s="12">
        <v>7</v>
      </c>
      <c r="B12" s="12" t="s">
        <v>46</v>
      </c>
      <c r="C12" s="13">
        <f>'แผนการใช้ฯงปม.ไตรมาส1-2ปี 69'!F12</f>
        <v>349800</v>
      </c>
      <c r="D12" s="8">
        <v>0</v>
      </c>
      <c r="E12" s="15">
        <v>0</v>
      </c>
      <c r="F12" s="8"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0</v>
      </c>
      <c r="P12" s="15">
        <f t="shared" si="1"/>
        <v>0</v>
      </c>
      <c r="Q12" s="8">
        <f t="shared" si="2"/>
        <v>349800</v>
      </c>
      <c r="R12" s="14">
        <f t="shared" si="3"/>
        <v>0</v>
      </c>
    </row>
    <row r="13" spans="1:19" ht="23.4" x14ac:dyDescent="0.6">
      <c r="A13" s="12">
        <v>8</v>
      </c>
      <c r="B13" s="12" t="s">
        <v>19</v>
      </c>
      <c r="C13" s="13">
        <f>'แผนการใช้ฯงปม.ไตรมาส1-2ปี 69'!F13</f>
        <v>57600</v>
      </c>
      <c r="D13" s="8">
        <v>0</v>
      </c>
      <c r="E13" s="8">
        <v>0</v>
      </c>
      <c r="F13" s="8"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1"/>
        <v>0</v>
      </c>
      <c r="Q13" s="8">
        <f t="shared" si="2"/>
        <v>57600</v>
      </c>
      <c r="R13" s="14">
        <v>0</v>
      </c>
    </row>
    <row r="14" spans="1:19" ht="23.4" x14ac:dyDescent="0.6">
      <c r="A14" s="12">
        <v>9</v>
      </c>
      <c r="B14" s="12" t="s">
        <v>21</v>
      </c>
      <c r="C14" s="13">
        <f>'แผนการใช้ฯงปม.ไตรมาส1-2ปี 69'!F14</f>
        <v>9200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1"/>
        <v>0</v>
      </c>
      <c r="Q14" s="8">
        <f t="shared" si="2"/>
        <v>9200</v>
      </c>
      <c r="R14" s="14">
        <v>0</v>
      </c>
    </row>
    <row r="15" spans="1:19" ht="23.4" x14ac:dyDescent="0.6">
      <c r="A15" s="12">
        <v>10</v>
      </c>
      <c r="B15" s="12" t="s">
        <v>22</v>
      </c>
      <c r="C15" s="13">
        <f>'แผนการใช้ฯงปม.ไตรมาส1-2ปี 69'!F15</f>
        <v>44200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1"/>
        <v>0</v>
      </c>
      <c r="Q15" s="8">
        <f t="shared" si="2"/>
        <v>44200</v>
      </c>
      <c r="R15" s="14">
        <f t="shared" si="3"/>
        <v>0</v>
      </c>
    </row>
    <row r="16" spans="1:19" ht="23.4" x14ac:dyDescent="0.6">
      <c r="A16" s="12">
        <v>11</v>
      </c>
      <c r="B16" s="12" t="s">
        <v>47</v>
      </c>
      <c r="C16" s="13">
        <f>'แผนการใช้ฯงปม.ไตรมาส1-2ปี 69'!F18+60000</f>
        <v>640800</v>
      </c>
      <c r="D16" s="15">
        <v>0</v>
      </c>
      <c r="E16" s="15">
        <v>0</v>
      </c>
      <c r="F16" s="8"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15">
        <f t="shared" si="1"/>
        <v>0</v>
      </c>
      <c r="Q16" s="8">
        <f t="shared" si="2"/>
        <v>640800</v>
      </c>
      <c r="R16" s="14">
        <f t="shared" si="3"/>
        <v>0</v>
      </c>
      <c r="S16" s="23" t="s">
        <v>84</v>
      </c>
    </row>
    <row r="17" spans="1:18" ht="23.4" x14ac:dyDescent="0.6">
      <c r="A17" s="12">
        <v>12</v>
      </c>
      <c r="B17" s="12" t="s">
        <v>26</v>
      </c>
      <c r="C17" s="13">
        <f>'แผนการใช้ฯงปม.ไตรมาส1-2ปี 69'!F19</f>
        <v>4800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8">
        <f t="shared" si="0"/>
        <v>0</v>
      </c>
      <c r="P17" s="8">
        <f t="shared" si="1"/>
        <v>0</v>
      </c>
      <c r="Q17" s="8">
        <f t="shared" si="2"/>
        <v>4800</v>
      </c>
      <c r="R17" s="14">
        <f t="shared" si="3"/>
        <v>0</v>
      </c>
    </row>
    <row r="18" spans="1:18" ht="23.4" x14ac:dyDescent="0.6">
      <c r="A18" s="12">
        <v>13</v>
      </c>
      <c r="B18" s="12" t="s">
        <v>27</v>
      </c>
      <c r="C18" s="13">
        <f>'แผนการใช้ฯงปม.ไตรมาส1-2ปี 69'!F20</f>
        <v>2600</v>
      </c>
      <c r="D18" s="8">
        <v>0</v>
      </c>
      <c r="E18" s="8">
        <v>0</v>
      </c>
      <c r="F18" s="8"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1"/>
        <v>0</v>
      </c>
      <c r="Q18" s="8">
        <f t="shared" si="2"/>
        <v>2600</v>
      </c>
      <c r="R18" s="14">
        <v>0</v>
      </c>
    </row>
    <row r="19" spans="1:18" ht="23.4" x14ac:dyDescent="0.6">
      <c r="A19" s="12">
        <v>14</v>
      </c>
      <c r="B19" s="12" t="s">
        <v>28</v>
      </c>
      <c r="C19" s="13">
        <f>'แผนการใช้ฯงปม.ไตรมาส1-2ปี 69'!F21</f>
        <v>500</v>
      </c>
      <c r="D19" s="8">
        <v>0</v>
      </c>
      <c r="E19" s="8">
        <v>0</v>
      </c>
      <c r="F19" s="8">
        <v>0</v>
      </c>
      <c r="G19" s="8">
        <f t="shared" si="0"/>
        <v>0</v>
      </c>
      <c r="H19" s="8">
        <f t="shared" si="0"/>
        <v>0</v>
      </c>
      <c r="I19" s="8">
        <f t="shared" si="0"/>
        <v>0</v>
      </c>
      <c r="J19" s="8">
        <f t="shared" si="0"/>
        <v>0</v>
      </c>
      <c r="K19" s="8">
        <f t="shared" si="0"/>
        <v>0</v>
      </c>
      <c r="L19" s="8">
        <f t="shared" si="0"/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8">
        <f t="shared" si="1"/>
        <v>0</v>
      </c>
      <c r="Q19" s="8">
        <f t="shared" si="2"/>
        <v>500</v>
      </c>
      <c r="R19" s="14">
        <v>0</v>
      </c>
    </row>
    <row r="20" spans="1:18" ht="23.4" x14ac:dyDescent="0.6">
      <c r="A20" s="12">
        <v>15</v>
      </c>
      <c r="B20" s="12" t="s">
        <v>48</v>
      </c>
      <c r="C20" s="13">
        <f>'แผนการใช้ฯงปม.ไตรมาส1-2ปี 69'!F22</f>
        <v>54500</v>
      </c>
      <c r="D20" s="8">
        <v>0</v>
      </c>
      <c r="E20" s="8">
        <v>0</v>
      </c>
      <c r="F20" s="8"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8">
        <f t="shared" si="0"/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1"/>
        <v>0</v>
      </c>
      <c r="Q20" s="8">
        <f t="shared" si="2"/>
        <v>54500</v>
      </c>
      <c r="R20" s="14">
        <v>0</v>
      </c>
    </row>
    <row r="21" spans="1:18" ht="23.4" x14ac:dyDescent="0.6">
      <c r="A21" s="12">
        <v>16</v>
      </c>
      <c r="B21" s="12" t="s">
        <v>49</v>
      </c>
      <c r="C21" s="13">
        <f>'แผนการใช้ฯงปม.ไตรมาส1-2ปี 69'!F23</f>
        <v>66900</v>
      </c>
      <c r="D21" s="15">
        <f>10774.84+905.22</f>
        <v>11680.06</v>
      </c>
      <c r="E21" s="15">
        <v>0</v>
      </c>
      <c r="F21" s="8">
        <v>0</v>
      </c>
      <c r="G21" s="8">
        <f t="shared" si="0"/>
        <v>0</v>
      </c>
      <c r="H21" s="8">
        <f t="shared" si="0"/>
        <v>0</v>
      </c>
      <c r="I21" s="8">
        <f t="shared" si="0"/>
        <v>0</v>
      </c>
      <c r="J21" s="8">
        <f t="shared" si="0"/>
        <v>0</v>
      </c>
      <c r="K21" s="8">
        <f t="shared" si="0"/>
        <v>0</v>
      </c>
      <c r="L21" s="8">
        <f t="shared" si="0"/>
        <v>0</v>
      </c>
      <c r="M21" s="8">
        <f t="shared" si="0"/>
        <v>0</v>
      </c>
      <c r="N21" s="8">
        <f t="shared" si="0"/>
        <v>0</v>
      </c>
      <c r="O21" s="8">
        <f t="shared" si="0"/>
        <v>0</v>
      </c>
      <c r="P21" s="15">
        <f t="shared" si="1"/>
        <v>11680.06</v>
      </c>
      <c r="Q21" s="15">
        <f t="shared" si="2"/>
        <v>55219.94</v>
      </c>
      <c r="R21" s="14">
        <f t="shared" si="3"/>
        <v>17.458983557548581</v>
      </c>
    </row>
    <row r="22" spans="1:18" s="21" customFormat="1" ht="23.4" x14ac:dyDescent="0.6">
      <c r="A22" s="17"/>
      <c r="B22" s="17" t="s">
        <v>33</v>
      </c>
      <c r="C22" s="18" t="e">
        <f>SUM(C6:C21)</f>
        <v>#REF!</v>
      </c>
      <c r="D22" s="19">
        <f t="shared" ref="D22:O22" si="15">SUM(D6:D21)</f>
        <v>11680.06</v>
      </c>
      <c r="E22" s="19">
        <f t="shared" si="15"/>
        <v>0</v>
      </c>
      <c r="F22" s="19">
        <f t="shared" si="15"/>
        <v>0</v>
      </c>
      <c r="G22" s="19">
        <f t="shared" si="15"/>
        <v>0</v>
      </c>
      <c r="H22" s="19">
        <f t="shared" si="15"/>
        <v>0</v>
      </c>
      <c r="I22" s="19">
        <f t="shared" si="15"/>
        <v>0</v>
      </c>
      <c r="J22" s="19">
        <f t="shared" si="15"/>
        <v>0</v>
      </c>
      <c r="K22" s="19">
        <f t="shared" si="15"/>
        <v>0</v>
      </c>
      <c r="L22" s="19">
        <f t="shared" si="15"/>
        <v>0</v>
      </c>
      <c r="M22" s="19">
        <f t="shared" si="15"/>
        <v>0</v>
      </c>
      <c r="N22" s="19">
        <f t="shared" si="15"/>
        <v>0</v>
      </c>
      <c r="O22" s="19">
        <f t="shared" si="15"/>
        <v>0</v>
      </c>
      <c r="P22" s="19">
        <f t="shared" si="1"/>
        <v>11680.06</v>
      </c>
      <c r="Q22" s="19" t="e">
        <f t="shared" si="2"/>
        <v>#REF!</v>
      </c>
      <c r="R22" s="20" t="e">
        <f t="shared" si="3"/>
        <v>#REF!</v>
      </c>
    </row>
    <row r="23" spans="1:18" ht="23.4" x14ac:dyDescent="0.6">
      <c r="A23" s="12">
        <v>1</v>
      </c>
      <c r="B23" s="12" t="s">
        <v>57</v>
      </c>
      <c r="C23" s="13">
        <f>'แผนการใช้ฯงปม.ไตรมาส1-2ปี 69'!F25</f>
        <v>20700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f t="shared" si="1"/>
        <v>0</v>
      </c>
      <c r="Q23" s="8">
        <f>SUM(C23-P23)</f>
        <v>20700</v>
      </c>
      <c r="R23" s="14">
        <f>P23*100/C23</f>
        <v>0</v>
      </c>
    </row>
    <row r="24" spans="1:18" ht="23.4" x14ac:dyDescent="0.6">
      <c r="A24" s="12">
        <v>2</v>
      </c>
      <c r="B24" s="12" t="s">
        <v>58</v>
      </c>
      <c r="C24" s="13">
        <f>'แผนการใช้ฯงปม.ไตรมาส1-2ปี 69'!F26</f>
        <v>22000</v>
      </c>
      <c r="D24" s="8">
        <v>0</v>
      </c>
      <c r="E24" s="8">
        <v>0</v>
      </c>
      <c r="F24" s="8">
        <v>0</v>
      </c>
      <c r="G24" s="8">
        <f t="shared" ref="G24" si="16">SUM(F24)</f>
        <v>0</v>
      </c>
      <c r="H24" s="8">
        <f t="shared" ref="H24" si="17">SUM(G24)</f>
        <v>0</v>
      </c>
      <c r="I24" s="8">
        <f t="shared" ref="I24" si="18">SUM(H24)</f>
        <v>0</v>
      </c>
      <c r="J24" s="8">
        <f t="shared" ref="J24" si="19">SUM(I24)</f>
        <v>0</v>
      </c>
      <c r="K24" s="8">
        <f t="shared" ref="K24" si="20">SUM(J24)</f>
        <v>0</v>
      </c>
      <c r="L24" s="8">
        <f t="shared" ref="L24" si="21">SUM(K24)</f>
        <v>0</v>
      </c>
      <c r="M24" s="8">
        <f t="shared" ref="M24" si="22">SUM(L24)</f>
        <v>0</v>
      </c>
      <c r="N24" s="8">
        <f t="shared" ref="N24" si="23">SUM(M24)</f>
        <v>0</v>
      </c>
      <c r="O24" s="8">
        <f t="shared" ref="O24" si="24">SUM(N24)</f>
        <v>0</v>
      </c>
      <c r="P24" s="8">
        <f t="shared" ref="P24" si="25">SUM(D24+E24+F24+G24+H24+I24+J24+K24+L24+M24+N24+O24)</f>
        <v>0</v>
      </c>
      <c r="Q24" s="8">
        <f>SUM(C24-P24)</f>
        <v>22000</v>
      </c>
      <c r="R24" s="14">
        <f>P24*100/C24</f>
        <v>0</v>
      </c>
    </row>
    <row r="25" spans="1:18" ht="23.4" x14ac:dyDescent="0.6">
      <c r="A25" s="12"/>
      <c r="B25" s="16" t="s">
        <v>61</v>
      </c>
      <c r="C25" s="24">
        <f>SUM(C23:C24)</f>
        <v>42700</v>
      </c>
      <c r="D25" s="24">
        <f t="shared" ref="D25:O25" si="26">SUM(D23:D24)</f>
        <v>0</v>
      </c>
      <c r="E25" s="24">
        <f t="shared" si="26"/>
        <v>0</v>
      </c>
      <c r="F25" s="24">
        <f t="shared" si="26"/>
        <v>0</v>
      </c>
      <c r="G25" s="24">
        <f t="shared" si="26"/>
        <v>0</v>
      </c>
      <c r="H25" s="24">
        <f t="shared" si="26"/>
        <v>0</v>
      </c>
      <c r="I25" s="24">
        <f t="shared" si="26"/>
        <v>0</v>
      </c>
      <c r="J25" s="24">
        <f t="shared" si="26"/>
        <v>0</v>
      </c>
      <c r="K25" s="24">
        <f t="shared" si="26"/>
        <v>0</v>
      </c>
      <c r="L25" s="24">
        <f t="shared" si="26"/>
        <v>0</v>
      </c>
      <c r="M25" s="24">
        <f t="shared" si="26"/>
        <v>0</v>
      </c>
      <c r="N25" s="24">
        <f t="shared" si="26"/>
        <v>0</v>
      </c>
      <c r="O25" s="24">
        <f t="shared" si="26"/>
        <v>0</v>
      </c>
      <c r="P25" s="24">
        <f>SUM(P23:P24)</f>
        <v>0</v>
      </c>
      <c r="Q25" s="24">
        <f>SUM(Q23:Q24)</f>
        <v>42700</v>
      </c>
      <c r="R25" s="14">
        <f>P25*100/C25</f>
        <v>0</v>
      </c>
    </row>
    <row r="26" spans="1:18" ht="23.4" x14ac:dyDescent="0.6">
      <c r="A26" s="12"/>
      <c r="B26" s="12" t="s">
        <v>50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21" customFormat="1" ht="23.4" x14ac:dyDescent="0.6">
      <c r="A27" s="17"/>
      <c r="B27" s="17" t="s">
        <v>51</v>
      </c>
      <c r="C27" s="22" t="e">
        <f>C22+C25</f>
        <v>#REF!</v>
      </c>
      <c r="D27" s="34">
        <f>D22+D25</f>
        <v>11680.06</v>
      </c>
      <c r="E27" s="19">
        <v>0</v>
      </c>
      <c r="F27" s="19">
        <v>0</v>
      </c>
      <c r="G27" s="19">
        <f t="shared" ref="G27:O27" si="27">SUM(F27)</f>
        <v>0</v>
      </c>
      <c r="H27" s="19">
        <f t="shared" si="27"/>
        <v>0</v>
      </c>
      <c r="I27" s="19">
        <f t="shared" si="27"/>
        <v>0</v>
      </c>
      <c r="J27" s="19">
        <f t="shared" si="27"/>
        <v>0</v>
      </c>
      <c r="K27" s="19">
        <f t="shared" si="27"/>
        <v>0</v>
      </c>
      <c r="L27" s="19">
        <f t="shared" si="27"/>
        <v>0</v>
      </c>
      <c r="M27" s="19">
        <f t="shared" si="27"/>
        <v>0</v>
      </c>
      <c r="N27" s="19">
        <f t="shared" si="27"/>
        <v>0</v>
      </c>
      <c r="O27" s="19">
        <f t="shared" si="27"/>
        <v>0</v>
      </c>
      <c r="P27" s="19">
        <f>SUM(D27+E27+F27+G27+H27+I27+J27+K27+L27+M27+N27+O27)</f>
        <v>11680.06</v>
      </c>
      <c r="Q27" s="19" t="e">
        <f>SUM(C27-P27)</f>
        <v>#REF!</v>
      </c>
      <c r="R27" s="20" t="e">
        <f>P27*100/C27</f>
        <v>#REF!</v>
      </c>
    </row>
    <row r="28" spans="1:18" ht="23.4" x14ac:dyDescent="0.6">
      <c r="A28" s="9"/>
      <c r="B28" s="9" t="s">
        <v>54</v>
      </c>
      <c r="C28" s="9"/>
      <c r="D28" s="9"/>
      <c r="E28" s="9"/>
      <c r="F28" s="9"/>
      <c r="G28" s="9" t="s">
        <v>65</v>
      </c>
      <c r="H28" s="9"/>
      <c r="I28" s="9"/>
      <c r="J28" s="9"/>
      <c r="K28" s="9"/>
      <c r="L28" s="9"/>
      <c r="M28" s="9"/>
      <c r="N28" s="9"/>
      <c r="O28" s="9" t="s">
        <v>67</v>
      </c>
      <c r="P28" s="9"/>
      <c r="Q28" s="9"/>
      <c r="R28" s="9"/>
    </row>
    <row r="29" spans="1:18" ht="23.4" x14ac:dyDescent="0.6">
      <c r="A29" s="9"/>
      <c r="B29" s="9" t="s">
        <v>68</v>
      </c>
      <c r="C29" s="9"/>
      <c r="D29" s="9"/>
      <c r="E29" s="9"/>
      <c r="F29" s="9"/>
      <c r="G29" s="9" t="s">
        <v>56</v>
      </c>
      <c r="H29" s="9"/>
      <c r="I29" s="9"/>
      <c r="J29" s="9"/>
      <c r="K29" s="9"/>
      <c r="L29" s="9"/>
      <c r="M29" s="9"/>
      <c r="N29" s="9" t="s">
        <v>52</v>
      </c>
      <c r="O29" s="9"/>
      <c r="P29"/>
      <c r="Q29" s="9"/>
      <c r="R29" s="9"/>
    </row>
    <row r="30" spans="1:18" ht="23.4" x14ac:dyDescent="0.6">
      <c r="A30" s="9"/>
      <c r="B30" s="9" t="s">
        <v>77</v>
      </c>
      <c r="C30" s="9"/>
      <c r="D30" s="9"/>
      <c r="E30" s="9"/>
      <c r="F30" s="9"/>
      <c r="G30" s="9" t="s">
        <v>63</v>
      </c>
      <c r="H30" s="9"/>
      <c r="I30" s="9"/>
      <c r="J30" s="9"/>
      <c r="K30" s="9"/>
      <c r="L30" s="9"/>
      <c r="M30" s="9"/>
      <c r="N30" s="9" t="s">
        <v>66</v>
      </c>
      <c r="O30" s="9"/>
      <c r="P30" s="9"/>
      <c r="Q30" s="9"/>
      <c r="R30" s="9"/>
    </row>
    <row r="31" spans="1:18" ht="23.4" x14ac:dyDescent="0.6">
      <c r="A31" s="9"/>
      <c r="B31" s="9" t="s">
        <v>76</v>
      </c>
      <c r="C31" s="9"/>
      <c r="D31" s="9"/>
      <c r="E31" s="9"/>
      <c r="F31" s="9"/>
      <c r="G31" s="9" t="s">
        <v>64</v>
      </c>
      <c r="H31" s="9"/>
      <c r="I31" s="9"/>
      <c r="J31" s="9"/>
      <c r="K31" s="9"/>
      <c r="L31" s="9"/>
      <c r="M31" s="9"/>
      <c r="N31" s="9" t="s">
        <v>53</v>
      </c>
      <c r="O31" s="9"/>
      <c r="P31" s="9"/>
      <c r="Q31" s="9"/>
      <c r="R31" s="9"/>
    </row>
    <row r="33" s="1" customFormat="1" x14ac:dyDescent="0.35"/>
    <row r="34" s="1" customFormat="1" x14ac:dyDescent="0.35"/>
  </sheetData>
  <mergeCells count="4">
    <mergeCell ref="A1:R1"/>
    <mergeCell ref="A2:R2"/>
    <mergeCell ref="A3:R3"/>
    <mergeCell ref="D4:P4"/>
  </mergeCells>
  <printOptions horizontalCentered="1"/>
  <pageMargins left="0" right="0" top="0.5868503937007874" bottom="0.19685039370078741" header="0.19685039370078741" footer="0.19685039370078741"/>
  <pageSetup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4"/>
  <sheetViews>
    <sheetView view="pageBreakPreview" zoomScaleNormal="100" zoomScaleSheetLayoutView="100" workbookViewId="0">
      <selection activeCell="C29" sqref="C29"/>
    </sheetView>
  </sheetViews>
  <sheetFormatPr defaultColWidth="8.8984375" defaultRowHeight="20.399999999999999" x14ac:dyDescent="0.35"/>
  <cols>
    <col min="1" max="1" width="3" style="1" customWidth="1"/>
    <col min="2" max="2" width="30.59765625" style="1" customWidth="1"/>
    <col min="3" max="3" width="11.59765625" style="1" customWidth="1"/>
    <col min="4" max="4" width="9.3984375" style="1" customWidth="1"/>
    <col min="5" max="5" width="10.296875" style="1" customWidth="1"/>
    <col min="6" max="15" width="9.3984375" style="1" customWidth="1"/>
    <col min="16" max="16" width="13.09765625" style="1" customWidth="1"/>
    <col min="17" max="17" width="13.3984375" style="1" customWidth="1"/>
    <col min="18" max="18" width="7.69921875" style="1" customWidth="1"/>
    <col min="19" max="16384" width="8.8984375" style="1"/>
  </cols>
  <sheetData>
    <row r="1" spans="1:19" ht="23.4" x14ac:dyDescent="0.6">
      <c r="A1" s="96" t="s">
        <v>74</v>
      </c>
      <c r="B1" s="96"/>
      <c r="C1" s="96"/>
      <c r="D1" s="96"/>
      <c r="E1" s="96"/>
      <c r="F1" s="96"/>
      <c r="G1" s="97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ht="23.4" x14ac:dyDescent="0.6">
      <c r="A2" s="96" t="s">
        <v>36</v>
      </c>
      <c r="B2" s="96"/>
      <c r="C2" s="96"/>
      <c r="D2" s="96"/>
      <c r="E2" s="96"/>
      <c r="F2" s="96"/>
      <c r="G2" s="96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9" ht="23.4" x14ac:dyDescent="0.6">
      <c r="A3" s="98" t="s">
        <v>85</v>
      </c>
      <c r="B3" s="98"/>
      <c r="C3" s="98"/>
      <c r="D3" s="98"/>
      <c r="E3" s="98"/>
      <c r="F3" s="98"/>
      <c r="G3" s="99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9" ht="23.4" x14ac:dyDescent="0.6">
      <c r="A4" s="3" t="s">
        <v>37</v>
      </c>
      <c r="B4" s="4" t="s">
        <v>1</v>
      </c>
      <c r="C4" s="3" t="s">
        <v>38</v>
      </c>
      <c r="D4" s="100" t="s">
        <v>39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  <c r="Q4" s="3" t="s">
        <v>40</v>
      </c>
      <c r="R4" s="3" t="s">
        <v>41</v>
      </c>
    </row>
    <row r="5" spans="1:19" ht="23.4" x14ac:dyDescent="0.6">
      <c r="A5" s="7" t="s">
        <v>42</v>
      </c>
      <c r="B5" s="2"/>
      <c r="C5" s="7"/>
      <c r="D5" s="10">
        <v>25112</v>
      </c>
      <c r="E5" s="10">
        <v>25143</v>
      </c>
      <c r="F5" s="10">
        <v>25173</v>
      </c>
      <c r="G5" s="10">
        <v>25204</v>
      </c>
      <c r="H5" s="10">
        <v>25235</v>
      </c>
      <c r="I5" s="10">
        <v>25263</v>
      </c>
      <c r="J5" s="10">
        <v>25294</v>
      </c>
      <c r="K5" s="10">
        <v>25324</v>
      </c>
      <c r="L5" s="10">
        <v>25355</v>
      </c>
      <c r="M5" s="10">
        <v>25385</v>
      </c>
      <c r="N5" s="10">
        <v>25416</v>
      </c>
      <c r="O5" s="10">
        <v>25447</v>
      </c>
      <c r="P5" s="11" t="s">
        <v>43</v>
      </c>
      <c r="Q5" s="7"/>
      <c r="R5" s="6" t="s">
        <v>44</v>
      </c>
    </row>
    <row r="6" spans="1:19" ht="23.4" x14ac:dyDescent="0.6">
      <c r="A6" s="12">
        <v>1</v>
      </c>
      <c r="B6" s="12" t="s">
        <v>7</v>
      </c>
      <c r="C6" s="33">
        <f>'แผนการใช้ฯงปม.ไตรมาส1-2ปี 69'!F4</f>
        <v>18800</v>
      </c>
      <c r="D6" s="15">
        <v>0</v>
      </c>
      <c r="E6" s="15">
        <v>7200</v>
      </c>
      <c r="F6" s="15">
        <v>0</v>
      </c>
      <c r="G6" s="15">
        <f t="shared" ref="G6:O21" si="0">SUM(F6)</f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5">
        <f t="shared" si="0"/>
        <v>0</v>
      </c>
      <c r="P6" s="15">
        <f t="shared" ref="P6:P24" si="1">SUM(D6+E6+F6+G6+H6+I6+J6+K6+L6+M6+N6+O6)</f>
        <v>7200</v>
      </c>
      <c r="Q6" s="15">
        <f t="shared" ref="Q6:Q22" si="2">SUM(C6-P6)</f>
        <v>11600</v>
      </c>
      <c r="R6" s="14">
        <f t="shared" ref="R6:R22" si="3">P6*100/C6</f>
        <v>38.297872340425535</v>
      </c>
    </row>
    <row r="7" spans="1:19" ht="23.4" x14ac:dyDescent="0.6">
      <c r="A7" s="12">
        <v>2</v>
      </c>
      <c r="B7" s="12" t="s">
        <v>45</v>
      </c>
      <c r="C7" s="33">
        <f>'แผนการใช้ฯงปม.ไตรมาส1-2ปี 69'!F5</f>
        <v>200</v>
      </c>
      <c r="D7" s="15">
        <v>0</v>
      </c>
      <c r="E7" s="15">
        <v>0</v>
      </c>
      <c r="F7" s="15"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1"/>
        <v>0</v>
      </c>
      <c r="Q7" s="15">
        <f t="shared" si="2"/>
        <v>200</v>
      </c>
      <c r="R7" s="14">
        <f t="shared" si="3"/>
        <v>0</v>
      </c>
    </row>
    <row r="8" spans="1:19" ht="23.4" x14ac:dyDescent="0.6">
      <c r="A8" s="12">
        <v>3</v>
      </c>
      <c r="B8" s="12" t="s">
        <v>11</v>
      </c>
      <c r="C8" s="33">
        <f>'แผนการใช้ฯงปม.ไตรมาส1-2ปี 69'!F6</f>
        <v>1200</v>
      </c>
      <c r="D8" s="15">
        <v>0</v>
      </c>
      <c r="E8" s="15">
        <v>500</v>
      </c>
      <c r="F8" s="15"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>
        <f t="shared" si="0"/>
        <v>0</v>
      </c>
      <c r="M8" s="15">
        <f t="shared" si="0"/>
        <v>0</v>
      </c>
      <c r="N8" s="15">
        <f t="shared" si="0"/>
        <v>0</v>
      </c>
      <c r="O8" s="15">
        <f t="shared" si="0"/>
        <v>0</v>
      </c>
      <c r="P8" s="15">
        <f t="shared" si="1"/>
        <v>500</v>
      </c>
      <c r="Q8" s="15">
        <f t="shared" si="2"/>
        <v>700</v>
      </c>
      <c r="R8" s="14">
        <f t="shared" si="3"/>
        <v>41.666666666666664</v>
      </c>
    </row>
    <row r="9" spans="1:19" ht="23.4" x14ac:dyDescent="0.6">
      <c r="A9" s="12">
        <v>4</v>
      </c>
      <c r="B9" s="12" t="s">
        <v>12</v>
      </c>
      <c r="C9" s="33">
        <f>'แผนการใช้ฯงปม.ไตรมาส1-2ปี 69'!F7</f>
        <v>20100</v>
      </c>
      <c r="D9" s="15">
        <v>0</v>
      </c>
      <c r="E9" s="15">
        <v>0</v>
      </c>
      <c r="F9" s="15"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5">
        <f t="shared" si="0"/>
        <v>0</v>
      </c>
      <c r="P9" s="15">
        <f t="shared" si="1"/>
        <v>0</v>
      </c>
      <c r="Q9" s="15">
        <f t="shared" si="2"/>
        <v>20100</v>
      </c>
      <c r="R9" s="14">
        <f t="shared" si="3"/>
        <v>0</v>
      </c>
    </row>
    <row r="10" spans="1:19" ht="23.4" x14ac:dyDescent="0.6">
      <c r="A10" s="5">
        <v>5</v>
      </c>
      <c r="B10" s="12" t="s">
        <v>13</v>
      </c>
      <c r="C10" s="33">
        <f>'แผนการใช้ฯงปม.ไตรมาส1-2ปี 69'!F8</f>
        <v>1000</v>
      </c>
      <c r="D10" s="15">
        <v>0</v>
      </c>
      <c r="E10" s="15">
        <v>1600</v>
      </c>
      <c r="F10" s="15"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1"/>
        <v>1600</v>
      </c>
      <c r="Q10" s="15">
        <f t="shared" si="2"/>
        <v>-600</v>
      </c>
      <c r="R10" s="14">
        <f t="shared" si="3"/>
        <v>160</v>
      </c>
    </row>
    <row r="11" spans="1:19" ht="23.4" x14ac:dyDescent="0.6">
      <c r="A11" s="12">
        <v>6</v>
      </c>
      <c r="B11" s="12" t="s">
        <v>14</v>
      </c>
      <c r="C11" s="33">
        <v>0</v>
      </c>
      <c r="D11" s="15">
        <v>0</v>
      </c>
      <c r="E11" s="15">
        <v>0</v>
      </c>
      <c r="F11" s="15">
        <v>0</v>
      </c>
      <c r="G11" s="15">
        <f t="shared" ref="G11" si="4">SUM(F11)</f>
        <v>0</v>
      </c>
      <c r="H11" s="15">
        <f t="shared" ref="H11:O11" si="5">SUM(G11)</f>
        <v>0</v>
      </c>
      <c r="I11" s="15">
        <f t="shared" si="5"/>
        <v>0</v>
      </c>
      <c r="J11" s="15">
        <f t="shared" si="5"/>
        <v>0</v>
      </c>
      <c r="K11" s="15">
        <f t="shared" si="5"/>
        <v>0</v>
      </c>
      <c r="L11" s="15">
        <f t="shared" si="5"/>
        <v>0</v>
      </c>
      <c r="M11" s="15">
        <f t="shared" si="5"/>
        <v>0</v>
      </c>
      <c r="N11" s="15">
        <f t="shared" si="5"/>
        <v>0</v>
      </c>
      <c r="O11" s="15">
        <f t="shared" si="5"/>
        <v>0</v>
      </c>
      <c r="P11" s="15">
        <f t="shared" si="1"/>
        <v>0</v>
      </c>
      <c r="Q11" s="15">
        <f t="shared" si="2"/>
        <v>0</v>
      </c>
      <c r="R11" s="14">
        <v>0</v>
      </c>
    </row>
    <row r="12" spans="1:19" ht="23.4" x14ac:dyDescent="0.6">
      <c r="A12" s="12">
        <v>7</v>
      </c>
      <c r="B12" s="12" t="s">
        <v>46</v>
      </c>
      <c r="C12" s="33">
        <f>'แผนการใช้ฯงปม.ไตรมาส1-2ปี 69'!F12</f>
        <v>349800</v>
      </c>
      <c r="D12" s="15">
        <v>0</v>
      </c>
      <c r="E12" s="15">
        <f>62880+9440+22520+16000+34080</f>
        <v>144920</v>
      </c>
      <c r="F12" s="15"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15">
        <f t="shared" si="1"/>
        <v>144920</v>
      </c>
      <c r="Q12" s="15">
        <f t="shared" si="2"/>
        <v>204880</v>
      </c>
      <c r="R12" s="14">
        <f t="shared" si="3"/>
        <v>41.429388221841052</v>
      </c>
    </row>
    <row r="13" spans="1:19" ht="23.4" x14ac:dyDescent="0.6">
      <c r="A13" s="12">
        <v>8</v>
      </c>
      <c r="B13" s="12" t="s">
        <v>19</v>
      </c>
      <c r="C13" s="33">
        <f>'แผนการใช้ฯงปม.ไตรมาส1-2ปี 69'!F13</f>
        <v>57600</v>
      </c>
      <c r="D13" s="15">
        <v>0</v>
      </c>
      <c r="E13" s="15">
        <v>32100</v>
      </c>
      <c r="F13" s="15"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1"/>
        <v>32100</v>
      </c>
      <c r="Q13" s="15">
        <f t="shared" si="2"/>
        <v>25500</v>
      </c>
      <c r="R13" s="14">
        <f t="shared" si="3"/>
        <v>55.729166666666664</v>
      </c>
    </row>
    <row r="14" spans="1:19" ht="23.4" x14ac:dyDescent="0.6">
      <c r="A14" s="12">
        <v>9</v>
      </c>
      <c r="B14" s="12" t="s">
        <v>21</v>
      </c>
      <c r="C14" s="33">
        <f>'แผนการใช้ฯงปม.ไตรมาส1-2ปี 69'!F14</f>
        <v>9200</v>
      </c>
      <c r="D14" s="15">
        <v>0</v>
      </c>
      <c r="E14" s="15">
        <v>0</v>
      </c>
      <c r="F14" s="15"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5">
        <f t="shared" si="0"/>
        <v>0</v>
      </c>
      <c r="P14" s="15">
        <f t="shared" si="1"/>
        <v>0</v>
      </c>
      <c r="Q14" s="15">
        <f t="shared" si="2"/>
        <v>9200</v>
      </c>
      <c r="R14" s="14">
        <f t="shared" si="3"/>
        <v>0</v>
      </c>
    </row>
    <row r="15" spans="1:19" ht="23.4" x14ac:dyDescent="0.6">
      <c r="A15" s="12">
        <v>10</v>
      </c>
      <c r="B15" s="12" t="s">
        <v>22</v>
      </c>
      <c r="C15" s="33">
        <f>'แผนการใช้ฯงปม.ไตรมาส1-2ปี 69'!F15</f>
        <v>44200</v>
      </c>
      <c r="D15" s="15">
        <v>0</v>
      </c>
      <c r="E15" s="15">
        <v>0</v>
      </c>
      <c r="F15" s="15">
        <v>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5">
        <f t="shared" si="0"/>
        <v>0</v>
      </c>
      <c r="K15" s="15">
        <f t="shared" si="0"/>
        <v>0</v>
      </c>
      <c r="L15" s="15">
        <f t="shared" si="0"/>
        <v>0</v>
      </c>
      <c r="M15" s="15">
        <f t="shared" si="0"/>
        <v>0</v>
      </c>
      <c r="N15" s="15">
        <f t="shared" si="0"/>
        <v>0</v>
      </c>
      <c r="O15" s="15">
        <f t="shared" si="0"/>
        <v>0</v>
      </c>
      <c r="P15" s="15">
        <f t="shared" si="1"/>
        <v>0</v>
      </c>
      <c r="Q15" s="15">
        <f t="shared" si="2"/>
        <v>44200</v>
      </c>
      <c r="R15" s="14">
        <f t="shared" si="3"/>
        <v>0</v>
      </c>
    </row>
    <row r="16" spans="1:19" ht="23.4" x14ac:dyDescent="0.6">
      <c r="A16" s="12">
        <v>11</v>
      </c>
      <c r="B16" s="12" t="s">
        <v>47</v>
      </c>
      <c r="C16" s="33">
        <f>'แผนการใช้ฯงปม.ไตรมาส1-2ปี 69'!F18+60000</f>
        <v>640800</v>
      </c>
      <c r="D16" s="15">
        <v>0</v>
      </c>
      <c r="E16" s="15">
        <v>95000</v>
      </c>
      <c r="F16" s="15"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1"/>
        <v>95000</v>
      </c>
      <c r="Q16" s="15">
        <f t="shared" si="2"/>
        <v>545800</v>
      </c>
      <c r="R16" s="14">
        <f t="shared" si="3"/>
        <v>14.825218476903871</v>
      </c>
      <c r="S16" s="23" t="s">
        <v>84</v>
      </c>
    </row>
    <row r="17" spans="1:19" ht="23.4" x14ac:dyDescent="0.6">
      <c r="A17" s="12">
        <v>12</v>
      </c>
      <c r="B17" s="12" t="s">
        <v>26</v>
      </c>
      <c r="C17" s="33">
        <f>'แผนการใช้ฯงปม.ไตรมาส1-2ปี 69'!F19</f>
        <v>4800</v>
      </c>
      <c r="D17" s="15">
        <v>0</v>
      </c>
      <c r="E17" s="36">
        <f>4800+22000</f>
        <v>26800</v>
      </c>
      <c r="F17" s="15"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0</v>
      </c>
      <c r="P17" s="15">
        <f t="shared" si="1"/>
        <v>26800</v>
      </c>
      <c r="Q17" s="15">
        <f t="shared" si="2"/>
        <v>-22000</v>
      </c>
      <c r="R17" s="14">
        <f t="shared" si="3"/>
        <v>558.33333333333337</v>
      </c>
    </row>
    <row r="18" spans="1:19" ht="23.4" x14ac:dyDescent="0.6">
      <c r="A18" s="12">
        <v>13</v>
      </c>
      <c r="B18" s="12" t="s">
        <v>27</v>
      </c>
      <c r="C18" s="33">
        <f>'แผนการใช้ฯงปม.ไตรมาส1-2ปี 69'!F20</f>
        <v>2600</v>
      </c>
      <c r="D18" s="15">
        <v>0</v>
      </c>
      <c r="E18" s="15">
        <v>0</v>
      </c>
      <c r="F18" s="15">
        <v>0</v>
      </c>
      <c r="G18" s="15">
        <f t="shared" si="0"/>
        <v>0</v>
      </c>
      <c r="H18" s="15">
        <f t="shared" si="0"/>
        <v>0</v>
      </c>
      <c r="I18" s="15">
        <f t="shared" si="0"/>
        <v>0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15">
        <f t="shared" si="0"/>
        <v>0</v>
      </c>
      <c r="O18" s="15">
        <f t="shared" si="0"/>
        <v>0</v>
      </c>
      <c r="P18" s="15">
        <f t="shared" si="1"/>
        <v>0</v>
      </c>
      <c r="Q18" s="15">
        <f t="shared" si="2"/>
        <v>2600</v>
      </c>
      <c r="R18" s="14">
        <f t="shared" si="3"/>
        <v>0</v>
      </c>
    </row>
    <row r="19" spans="1:19" ht="23.4" x14ac:dyDescent="0.6">
      <c r="A19" s="12">
        <v>14</v>
      </c>
      <c r="B19" s="12" t="s">
        <v>28</v>
      </c>
      <c r="C19" s="33">
        <f>'แผนการใช้ฯงปม.ไตรมาส1-2ปี 69'!F21</f>
        <v>500</v>
      </c>
      <c r="D19" s="15">
        <v>0</v>
      </c>
      <c r="E19" s="15">
        <v>0</v>
      </c>
      <c r="F19" s="15">
        <v>0</v>
      </c>
      <c r="G19" s="15">
        <f t="shared" si="0"/>
        <v>0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  <c r="L19" s="15">
        <f t="shared" si="0"/>
        <v>0</v>
      </c>
      <c r="M19" s="15">
        <f t="shared" si="0"/>
        <v>0</v>
      </c>
      <c r="N19" s="15">
        <f t="shared" si="0"/>
        <v>0</v>
      </c>
      <c r="O19" s="15">
        <f t="shared" si="0"/>
        <v>0</v>
      </c>
      <c r="P19" s="15">
        <f t="shared" si="1"/>
        <v>0</v>
      </c>
      <c r="Q19" s="15">
        <f t="shared" si="2"/>
        <v>500</v>
      </c>
      <c r="R19" s="14">
        <f t="shared" si="3"/>
        <v>0</v>
      </c>
    </row>
    <row r="20" spans="1:19" ht="23.4" x14ac:dyDescent="0.6">
      <c r="A20" s="12">
        <v>15</v>
      </c>
      <c r="B20" s="12" t="s">
        <v>48</v>
      </c>
      <c r="C20" s="33">
        <f>'แผนการใช้ฯงปม.ไตรมาส1-2ปี 69'!F22</f>
        <v>54500</v>
      </c>
      <c r="D20" s="15">
        <v>0</v>
      </c>
      <c r="E20" s="15">
        <v>0</v>
      </c>
      <c r="F20" s="15">
        <v>0</v>
      </c>
      <c r="G20" s="15">
        <f t="shared" si="0"/>
        <v>0</v>
      </c>
      <c r="H20" s="15">
        <f t="shared" si="0"/>
        <v>0</v>
      </c>
      <c r="I20" s="15">
        <f t="shared" si="0"/>
        <v>0</v>
      </c>
      <c r="J20" s="15">
        <f t="shared" si="0"/>
        <v>0</v>
      </c>
      <c r="K20" s="15">
        <f t="shared" si="0"/>
        <v>0</v>
      </c>
      <c r="L20" s="15">
        <f t="shared" si="0"/>
        <v>0</v>
      </c>
      <c r="M20" s="15">
        <f t="shared" si="0"/>
        <v>0</v>
      </c>
      <c r="N20" s="15">
        <f t="shared" si="0"/>
        <v>0</v>
      </c>
      <c r="O20" s="15">
        <f t="shared" si="0"/>
        <v>0</v>
      </c>
      <c r="P20" s="15">
        <f t="shared" si="1"/>
        <v>0</v>
      </c>
      <c r="Q20" s="15">
        <f t="shared" si="2"/>
        <v>54500</v>
      </c>
      <c r="R20" s="14">
        <v>0</v>
      </c>
    </row>
    <row r="21" spans="1:19" ht="23.4" x14ac:dyDescent="0.6">
      <c r="A21" s="12">
        <v>16</v>
      </c>
      <c r="B21" s="12" t="s">
        <v>49</v>
      </c>
      <c r="C21" s="33">
        <f>'แผนการใช้ฯงปม.ไตรมาส1-2ปี 69'!F23</f>
        <v>66900</v>
      </c>
      <c r="D21" s="15">
        <f>10774.84+905.22</f>
        <v>11680.06</v>
      </c>
      <c r="E21" s="15">
        <f>11021.82+1014.36</f>
        <v>12036.18</v>
      </c>
      <c r="F21" s="15"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5">
        <f t="shared" si="1"/>
        <v>23716.239999999998</v>
      </c>
      <c r="Q21" s="15">
        <f t="shared" si="2"/>
        <v>43183.76</v>
      </c>
      <c r="R21" s="14">
        <f t="shared" si="3"/>
        <v>35.450284005979071</v>
      </c>
    </row>
    <row r="22" spans="1:19" s="21" customFormat="1" ht="23.4" x14ac:dyDescent="0.6">
      <c r="A22" s="17"/>
      <c r="B22" s="17" t="s">
        <v>33</v>
      </c>
      <c r="C22" s="34">
        <f>SUM(C6:C21)</f>
        <v>1272200</v>
      </c>
      <c r="D22" s="19">
        <f t="shared" ref="D22:O22" si="6">SUM(D6:D21)</f>
        <v>11680.06</v>
      </c>
      <c r="E22" s="19">
        <f t="shared" si="6"/>
        <v>320156.18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19">
        <f t="shared" si="6"/>
        <v>0</v>
      </c>
      <c r="J22" s="19">
        <f t="shared" si="6"/>
        <v>0</v>
      </c>
      <c r="K22" s="19">
        <f t="shared" si="6"/>
        <v>0</v>
      </c>
      <c r="L22" s="19">
        <f t="shared" si="6"/>
        <v>0</v>
      </c>
      <c r="M22" s="19">
        <f t="shared" si="6"/>
        <v>0</v>
      </c>
      <c r="N22" s="19">
        <f t="shared" si="6"/>
        <v>0</v>
      </c>
      <c r="O22" s="19">
        <f t="shared" si="6"/>
        <v>0</v>
      </c>
      <c r="P22" s="19">
        <f t="shared" si="1"/>
        <v>331836.24</v>
      </c>
      <c r="Q22" s="19">
        <f t="shared" si="2"/>
        <v>940363.76</v>
      </c>
      <c r="R22" s="20">
        <f t="shared" si="3"/>
        <v>26.083653513598492</v>
      </c>
    </row>
    <row r="23" spans="1:19" ht="23.4" x14ac:dyDescent="0.6">
      <c r="A23" s="12">
        <v>1</v>
      </c>
      <c r="B23" s="12" t="s">
        <v>57</v>
      </c>
      <c r="C23" s="33">
        <f>'แผนการใช้ฯงปม.ไตรมาส1-2ปี 69'!F25</f>
        <v>20700</v>
      </c>
      <c r="D23" s="15">
        <v>0</v>
      </c>
      <c r="E23" s="15">
        <v>10350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10350</v>
      </c>
      <c r="Q23" s="15">
        <f>SUM(C23-P23)</f>
        <v>10350</v>
      </c>
      <c r="R23" s="14">
        <f>P23*100/C23</f>
        <v>50</v>
      </c>
    </row>
    <row r="24" spans="1:19" ht="23.4" x14ac:dyDescent="0.6">
      <c r="A24" s="12">
        <v>2</v>
      </c>
      <c r="B24" s="12" t="s">
        <v>58</v>
      </c>
      <c r="C24" s="33">
        <f>'แผนการใช้ฯงปม.ไตรมาส1-2ปี 69'!F26</f>
        <v>22000</v>
      </c>
      <c r="D24" s="15">
        <v>0</v>
      </c>
      <c r="E24" s="15">
        <v>0</v>
      </c>
      <c r="F24" s="15">
        <v>0</v>
      </c>
      <c r="G24" s="15">
        <f t="shared" ref="G24" si="7">SUM(F24)</f>
        <v>0</v>
      </c>
      <c r="H24" s="15">
        <f t="shared" ref="H24:O24" si="8">SUM(G24)</f>
        <v>0</v>
      </c>
      <c r="I24" s="15">
        <f t="shared" si="8"/>
        <v>0</v>
      </c>
      <c r="J24" s="15">
        <f t="shared" si="8"/>
        <v>0</v>
      </c>
      <c r="K24" s="15">
        <f t="shared" si="8"/>
        <v>0</v>
      </c>
      <c r="L24" s="15">
        <f t="shared" si="8"/>
        <v>0</v>
      </c>
      <c r="M24" s="15">
        <f t="shared" si="8"/>
        <v>0</v>
      </c>
      <c r="N24" s="15">
        <f t="shared" si="8"/>
        <v>0</v>
      </c>
      <c r="O24" s="15">
        <f t="shared" si="8"/>
        <v>0</v>
      </c>
      <c r="P24" s="15">
        <f t="shared" si="1"/>
        <v>0</v>
      </c>
      <c r="Q24" s="15">
        <f>SUM(C24-P24)</f>
        <v>22000</v>
      </c>
      <c r="R24" s="14">
        <f>P24*100/C24</f>
        <v>0</v>
      </c>
      <c r="S24" s="58" t="s">
        <v>86</v>
      </c>
    </row>
    <row r="25" spans="1:19" ht="23.4" x14ac:dyDescent="0.6">
      <c r="A25" s="12"/>
      <c r="B25" s="16" t="s">
        <v>61</v>
      </c>
      <c r="C25" s="57">
        <f>SUM(C23:C24)</f>
        <v>42700</v>
      </c>
      <c r="D25" s="57">
        <f t="shared" ref="D25:O25" si="9">SUM(D23:D24)</f>
        <v>0</v>
      </c>
      <c r="E25" s="57">
        <f t="shared" si="9"/>
        <v>10350</v>
      </c>
      <c r="F25" s="57">
        <f t="shared" si="9"/>
        <v>0</v>
      </c>
      <c r="G25" s="57">
        <f t="shared" si="9"/>
        <v>0</v>
      </c>
      <c r="H25" s="57">
        <f t="shared" si="9"/>
        <v>0</v>
      </c>
      <c r="I25" s="57">
        <f t="shared" si="9"/>
        <v>0</v>
      </c>
      <c r="J25" s="57">
        <f t="shared" si="9"/>
        <v>0</v>
      </c>
      <c r="K25" s="57">
        <f t="shared" si="9"/>
        <v>0</v>
      </c>
      <c r="L25" s="57">
        <f t="shared" si="9"/>
        <v>0</v>
      </c>
      <c r="M25" s="57">
        <f t="shared" si="9"/>
        <v>0</v>
      </c>
      <c r="N25" s="57">
        <f t="shared" si="9"/>
        <v>0</v>
      </c>
      <c r="O25" s="57">
        <f t="shared" si="9"/>
        <v>0</v>
      </c>
      <c r="P25" s="57">
        <f>SUM(P23:P24)</f>
        <v>10350</v>
      </c>
      <c r="Q25" s="57">
        <f>SUM(Q23:Q24)</f>
        <v>32350</v>
      </c>
      <c r="R25" s="14">
        <f>P25*100/C25</f>
        <v>24.238875878220142</v>
      </c>
    </row>
    <row r="26" spans="1:19" ht="23.4" x14ac:dyDescent="0.6">
      <c r="A26" s="12"/>
      <c r="B26" s="12" t="s">
        <v>50</v>
      </c>
      <c r="C26" s="11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2"/>
      <c r="Q26" s="12"/>
      <c r="R26" s="12"/>
    </row>
    <row r="27" spans="1:19" s="21" customFormat="1" ht="23.4" x14ac:dyDescent="0.6">
      <c r="A27" s="17"/>
      <c r="B27" s="17" t="s">
        <v>51</v>
      </c>
      <c r="C27" s="34">
        <f>C22+C25</f>
        <v>1314900</v>
      </c>
      <c r="D27" s="34">
        <f>D22+D25</f>
        <v>11680.06</v>
      </c>
      <c r="E27" s="34">
        <f t="shared" ref="E27:O27" si="10">E22+E25</f>
        <v>330506.18</v>
      </c>
      <c r="F27" s="34">
        <f t="shared" si="10"/>
        <v>0</v>
      </c>
      <c r="G27" s="34">
        <f t="shared" si="10"/>
        <v>0</v>
      </c>
      <c r="H27" s="34">
        <f t="shared" si="10"/>
        <v>0</v>
      </c>
      <c r="I27" s="34">
        <f t="shared" si="10"/>
        <v>0</v>
      </c>
      <c r="J27" s="34">
        <f t="shared" si="10"/>
        <v>0</v>
      </c>
      <c r="K27" s="34">
        <f t="shared" si="10"/>
        <v>0</v>
      </c>
      <c r="L27" s="34">
        <f t="shared" si="10"/>
        <v>0</v>
      </c>
      <c r="M27" s="34">
        <f t="shared" si="10"/>
        <v>0</v>
      </c>
      <c r="N27" s="34">
        <f t="shared" si="10"/>
        <v>0</v>
      </c>
      <c r="O27" s="34">
        <f t="shared" si="10"/>
        <v>0</v>
      </c>
      <c r="P27" s="19">
        <f>SUM(D27+E27+F27+G27+H27+I27+J27+K27+L27+M27+N27+O27)</f>
        <v>342186.23999999999</v>
      </c>
      <c r="Q27" s="19">
        <f>SUM(C27-P27)</f>
        <v>972713.76</v>
      </c>
      <c r="R27" s="20">
        <f>P27*100/C27</f>
        <v>26.023746292493726</v>
      </c>
    </row>
    <row r="28" spans="1:19" ht="23.4" x14ac:dyDescent="0.6">
      <c r="A28" s="9"/>
      <c r="B28" s="9" t="s">
        <v>54</v>
      </c>
      <c r="C28" s="9"/>
      <c r="D28" s="9"/>
      <c r="E28" s="9"/>
      <c r="F28" s="9"/>
      <c r="G28" s="9" t="s">
        <v>65</v>
      </c>
      <c r="H28" s="9"/>
      <c r="I28" s="9"/>
      <c r="J28" s="9"/>
      <c r="K28" s="9"/>
      <c r="L28" s="9"/>
      <c r="M28" s="9"/>
      <c r="N28" s="9"/>
      <c r="O28" s="9" t="s">
        <v>67</v>
      </c>
      <c r="P28" s="9"/>
      <c r="Q28" s="9"/>
      <c r="R28" s="9"/>
    </row>
    <row r="29" spans="1:19" ht="23.4" x14ac:dyDescent="0.6">
      <c r="A29" s="9"/>
      <c r="B29" s="9" t="s">
        <v>68</v>
      </c>
      <c r="C29" s="9"/>
      <c r="D29" s="9"/>
      <c r="E29" s="9"/>
      <c r="F29" s="9"/>
      <c r="G29" s="9" t="s">
        <v>56</v>
      </c>
      <c r="H29" s="9"/>
      <c r="I29" s="9"/>
      <c r="J29" s="9"/>
      <c r="K29" s="9"/>
      <c r="L29" s="9"/>
      <c r="M29" s="9"/>
      <c r="N29" s="9" t="s">
        <v>52</v>
      </c>
      <c r="O29" s="9"/>
      <c r="P29"/>
      <c r="Q29" s="9"/>
      <c r="R29" s="9"/>
    </row>
    <row r="30" spans="1:19" ht="23.4" x14ac:dyDescent="0.6">
      <c r="A30" s="9"/>
      <c r="B30" s="9" t="s">
        <v>77</v>
      </c>
      <c r="C30" s="9"/>
      <c r="D30" s="9"/>
      <c r="E30" s="9"/>
      <c r="F30" s="9"/>
      <c r="G30" s="9" t="s">
        <v>63</v>
      </c>
      <c r="H30" s="9"/>
      <c r="I30" s="9"/>
      <c r="J30" s="9"/>
      <c r="K30" s="9"/>
      <c r="L30" s="9"/>
      <c r="M30" s="9"/>
      <c r="N30" s="9" t="s">
        <v>66</v>
      </c>
      <c r="O30" s="9"/>
      <c r="P30" s="9"/>
      <c r="Q30" s="9"/>
      <c r="R30" s="9"/>
    </row>
    <row r="31" spans="1:19" ht="23.4" x14ac:dyDescent="0.6">
      <c r="A31" s="9"/>
      <c r="B31" s="9" t="s">
        <v>76</v>
      </c>
      <c r="C31" s="9"/>
      <c r="D31" s="9"/>
      <c r="E31" s="9"/>
      <c r="F31" s="9"/>
      <c r="G31" s="9" t="s">
        <v>64</v>
      </c>
      <c r="H31" s="9"/>
      <c r="I31" s="9"/>
      <c r="J31" s="9"/>
      <c r="K31" s="9"/>
      <c r="L31" s="9"/>
      <c r="M31" s="9"/>
      <c r="N31" s="9" t="s">
        <v>53</v>
      </c>
      <c r="O31" s="9"/>
      <c r="P31" s="9"/>
      <c r="Q31" s="9"/>
      <c r="R31" s="9"/>
    </row>
    <row r="33" s="1" customFormat="1" x14ac:dyDescent="0.35"/>
    <row r="34" s="1" customFormat="1" x14ac:dyDescent="0.35"/>
  </sheetData>
  <mergeCells count="4">
    <mergeCell ref="A1:R1"/>
    <mergeCell ref="A2:R2"/>
    <mergeCell ref="A3:R3"/>
    <mergeCell ref="D4:P4"/>
  </mergeCells>
  <printOptions horizontalCentered="1"/>
  <pageMargins left="0" right="0" top="0.5868503937007874" bottom="0.19685039370078741" header="0.19685039370078741" footer="0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4"/>
  <sheetViews>
    <sheetView view="pageBreakPreview" topLeftCell="A25" zoomScaleNormal="100" zoomScaleSheetLayoutView="100" workbookViewId="0">
      <selection activeCell="Q30" sqref="Q30"/>
    </sheetView>
  </sheetViews>
  <sheetFormatPr defaultColWidth="8.8984375" defaultRowHeight="20.399999999999999" x14ac:dyDescent="0.35"/>
  <cols>
    <col min="1" max="1" width="3" style="1" customWidth="1"/>
    <col min="2" max="2" width="30.59765625" style="1" customWidth="1"/>
    <col min="3" max="3" width="11.59765625" style="1" customWidth="1"/>
    <col min="4" max="4" width="9.3984375" style="1" customWidth="1"/>
    <col min="5" max="5" width="10.296875" style="1" customWidth="1"/>
    <col min="6" max="6" width="10.59765625" style="1" customWidth="1"/>
    <col min="7" max="15" width="9.3984375" style="1" customWidth="1"/>
    <col min="16" max="16" width="13.09765625" style="1" customWidth="1"/>
    <col min="17" max="17" width="13.3984375" style="1" customWidth="1"/>
    <col min="18" max="18" width="7.69921875" style="1" customWidth="1"/>
    <col min="19" max="16384" width="8.8984375" style="1"/>
  </cols>
  <sheetData>
    <row r="1" spans="1:19" ht="23.4" x14ac:dyDescent="0.6">
      <c r="A1" s="96" t="s">
        <v>74</v>
      </c>
      <c r="B1" s="96"/>
      <c r="C1" s="96"/>
      <c r="D1" s="96"/>
      <c r="E1" s="96"/>
      <c r="F1" s="96"/>
      <c r="G1" s="97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ht="23.4" x14ac:dyDescent="0.6">
      <c r="A2" s="96" t="s">
        <v>36</v>
      </c>
      <c r="B2" s="96"/>
      <c r="C2" s="96"/>
      <c r="D2" s="96"/>
      <c r="E2" s="96"/>
      <c r="F2" s="96"/>
      <c r="G2" s="96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9" ht="23.4" x14ac:dyDescent="0.6">
      <c r="A3" s="98" t="s">
        <v>87</v>
      </c>
      <c r="B3" s="98"/>
      <c r="C3" s="98"/>
      <c r="D3" s="98"/>
      <c r="E3" s="98"/>
      <c r="F3" s="98"/>
      <c r="G3" s="99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9" ht="23.4" x14ac:dyDescent="0.6">
      <c r="A4" s="3" t="s">
        <v>37</v>
      </c>
      <c r="B4" s="4" t="s">
        <v>1</v>
      </c>
      <c r="C4" s="3" t="s">
        <v>38</v>
      </c>
      <c r="D4" s="100" t="s">
        <v>39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  <c r="Q4" s="3" t="s">
        <v>40</v>
      </c>
      <c r="R4" s="3" t="s">
        <v>41</v>
      </c>
    </row>
    <row r="5" spans="1:19" ht="23.4" x14ac:dyDescent="0.6">
      <c r="A5" s="7" t="s">
        <v>42</v>
      </c>
      <c r="B5" s="2"/>
      <c r="C5" s="7"/>
      <c r="D5" s="10">
        <v>25112</v>
      </c>
      <c r="E5" s="10">
        <v>25143</v>
      </c>
      <c r="F5" s="10">
        <v>25173</v>
      </c>
      <c r="G5" s="10">
        <v>25204</v>
      </c>
      <c r="H5" s="10">
        <v>25235</v>
      </c>
      <c r="I5" s="10">
        <v>25263</v>
      </c>
      <c r="J5" s="10">
        <v>25294</v>
      </c>
      <c r="K5" s="10">
        <v>25324</v>
      </c>
      <c r="L5" s="10">
        <v>25355</v>
      </c>
      <c r="M5" s="10">
        <v>25385</v>
      </c>
      <c r="N5" s="10">
        <v>25416</v>
      </c>
      <c r="O5" s="10">
        <v>25447</v>
      </c>
      <c r="P5" s="11" t="s">
        <v>43</v>
      </c>
      <c r="Q5" s="7"/>
      <c r="R5" s="6" t="s">
        <v>44</v>
      </c>
    </row>
    <row r="6" spans="1:19" ht="23.4" x14ac:dyDescent="0.6">
      <c r="A6" s="12">
        <v>1</v>
      </c>
      <c r="B6" s="12" t="s">
        <v>7</v>
      </c>
      <c r="C6" s="33">
        <f>'แผนการใช้ฯงปม.ไตรมาส1-2ปี 69'!F4</f>
        <v>18800</v>
      </c>
      <c r="D6" s="15">
        <v>0</v>
      </c>
      <c r="E6" s="15">
        <v>7200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f t="shared" ref="P6:P24" si="0">SUM(D6+E6+F6+G6+H6+I6+J6+K6+L6+M6+N6+O6)</f>
        <v>7200</v>
      </c>
      <c r="Q6" s="15">
        <f t="shared" ref="Q6:Q22" si="1">SUM(C6-P6)</f>
        <v>11600</v>
      </c>
      <c r="R6" s="14">
        <f t="shared" ref="R6:R21" si="2">P6*100/C6</f>
        <v>38.297872340425535</v>
      </c>
    </row>
    <row r="7" spans="1:19" ht="23.4" x14ac:dyDescent="0.6">
      <c r="A7" s="12">
        <v>2</v>
      </c>
      <c r="B7" s="12" t="s">
        <v>45</v>
      </c>
      <c r="C7" s="33">
        <f>'แผนการใช้ฯงปม.ไตรมาส1-2ปี 69'!F5</f>
        <v>200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f t="shared" si="0"/>
        <v>0</v>
      </c>
      <c r="Q7" s="15">
        <f t="shared" si="1"/>
        <v>200</v>
      </c>
      <c r="R7" s="14">
        <f t="shared" si="2"/>
        <v>0</v>
      </c>
    </row>
    <row r="8" spans="1:19" ht="23.4" x14ac:dyDescent="0.6">
      <c r="A8" s="12">
        <v>3</v>
      </c>
      <c r="B8" s="12" t="s">
        <v>11</v>
      </c>
      <c r="C8" s="33">
        <f>'แผนการใช้ฯงปม.ไตรมาส1-2ปี 69'!F6</f>
        <v>1200</v>
      </c>
      <c r="D8" s="15">
        <v>0</v>
      </c>
      <c r="E8" s="15">
        <v>500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f t="shared" si="0"/>
        <v>500</v>
      </c>
      <c r="Q8" s="15">
        <f t="shared" si="1"/>
        <v>700</v>
      </c>
      <c r="R8" s="14">
        <f t="shared" si="2"/>
        <v>41.666666666666664</v>
      </c>
    </row>
    <row r="9" spans="1:19" ht="23.4" x14ac:dyDescent="0.6">
      <c r="A9" s="12">
        <v>4</v>
      </c>
      <c r="B9" s="12" t="s">
        <v>12</v>
      </c>
      <c r="C9" s="33">
        <f>'แผนการใช้ฯงปม.ไตรมาส1-2ปี 69'!F7</f>
        <v>20100</v>
      </c>
      <c r="D9" s="15">
        <v>0</v>
      </c>
      <c r="E9" s="15">
        <v>0</v>
      </c>
      <c r="F9" s="15">
        <v>4800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f t="shared" si="0"/>
        <v>4800</v>
      </c>
      <c r="Q9" s="15">
        <f t="shared" si="1"/>
        <v>15300</v>
      </c>
      <c r="R9" s="14">
        <f t="shared" si="2"/>
        <v>23.880597014925375</v>
      </c>
    </row>
    <row r="10" spans="1:19" ht="23.4" x14ac:dyDescent="0.6">
      <c r="A10" s="5">
        <v>5</v>
      </c>
      <c r="B10" s="12" t="s">
        <v>13</v>
      </c>
      <c r="C10" s="33">
        <f>'แผนการใช้ฯงปม.ไตรมาส1-2ปี 69'!F8</f>
        <v>1000</v>
      </c>
      <c r="D10" s="15">
        <v>0</v>
      </c>
      <c r="E10" s="15">
        <v>1600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f t="shared" si="0"/>
        <v>1600</v>
      </c>
      <c r="Q10" s="15">
        <f t="shared" si="1"/>
        <v>-600</v>
      </c>
      <c r="R10" s="14">
        <f t="shared" si="2"/>
        <v>160</v>
      </c>
    </row>
    <row r="11" spans="1:19" ht="23.4" x14ac:dyDescent="0.6">
      <c r="A11" s="12">
        <v>6</v>
      </c>
      <c r="B11" s="12" t="s">
        <v>14</v>
      </c>
      <c r="C11" s="33">
        <v>4000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si="0"/>
        <v>0</v>
      </c>
      <c r="Q11" s="15">
        <f t="shared" si="1"/>
        <v>4000</v>
      </c>
      <c r="R11" s="14">
        <f t="shared" si="2"/>
        <v>0</v>
      </c>
    </row>
    <row r="12" spans="1:19" ht="23.4" x14ac:dyDescent="0.6">
      <c r="A12" s="12">
        <v>7</v>
      </c>
      <c r="B12" s="12" t="s">
        <v>46</v>
      </c>
      <c r="C12" s="33">
        <f>'แผนการใช้ฯงปม.ไตรมาส1-2ปี 69'!F12</f>
        <v>349800</v>
      </c>
      <c r="D12" s="15">
        <v>0</v>
      </c>
      <c r="E12" s="15">
        <f>62880+9440+22520+16000+34080</f>
        <v>144920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si="0"/>
        <v>144920</v>
      </c>
      <c r="Q12" s="15">
        <f t="shared" si="1"/>
        <v>204880</v>
      </c>
      <c r="R12" s="14">
        <f t="shared" si="2"/>
        <v>41.429388221841052</v>
      </c>
    </row>
    <row r="13" spans="1:19" ht="23.4" x14ac:dyDescent="0.6">
      <c r="A13" s="12">
        <v>8</v>
      </c>
      <c r="B13" s="12" t="s">
        <v>19</v>
      </c>
      <c r="C13" s="33">
        <f>'แผนการใช้ฯงปม.ไตรมาส1-2ปี 69'!F13</f>
        <v>57600</v>
      </c>
      <c r="D13" s="15">
        <v>0</v>
      </c>
      <c r="E13" s="15">
        <v>32100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si="0"/>
        <v>32100</v>
      </c>
      <c r="Q13" s="15">
        <f t="shared" si="1"/>
        <v>25500</v>
      </c>
      <c r="R13" s="14">
        <f t="shared" si="2"/>
        <v>55.729166666666664</v>
      </c>
    </row>
    <row r="14" spans="1:19" ht="23.4" x14ac:dyDescent="0.6">
      <c r="A14" s="12">
        <v>9</v>
      </c>
      <c r="B14" s="12" t="s">
        <v>21</v>
      </c>
      <c r="C14" s="33">
        <f>'แผนการใช้ฯงปม.ไตรมาส1-2ปี 69'!F14</f>
        <v>9200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0"/>
        <v>0</v>
      </c>
      <c r="Q14" s="15">
        <f t="shared" si="1"/>
        <v>9200</v>
      </c>
      <c r="R14" s="14">
        <f t="shared" si="2"/>
        <v>0</v>
      </c>
    </row>
    <row r="15" spans="1:19" ht="23.4" x14ac:dyDescent="0.6">
      <c r="A15" s="12">
        <v>10</v>
      </c>
      <c r="B15" s="12" t="s">
        <v>22</v>
      </c>
      <c r="C15" s="33">
        <f>'แผนการใช้ฯงปม.ไตรมาส1-2ปี 69'!F15</f>
        <v>44200</v>
      </c>
      <c r="D15" s="15">
        <v>0</v>
      </c>
      <c r="E15" s="15">
        <v>0</v>
      </c>
      <c r="F15" s="15">
        <v>11400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0"/>
        <v>11400</v>
      </c>
      <c r="Q15" s="15">
        <f t="shared" si="1"/>
        <v>32800</v>
      </c>
      <c r="R15" s="14">
        <f t="shared" si="2"/>
        <v>25.79185520361991</v>
      </c>
    </row>
    <row r="16" spans="1:19" ht="23.4" x14ac:dyDescent="0.6">
      <c r="A16" s="12">
        <v>11</v>
      </c>
      <c r="B16" s="12" t="s">
        <v>47</v>
      </c>
      <c r="C16" s="33">
        <f>'แผนการใช้ฯงปม.ไตรมาส1-2ปี 69'!F18+60000</f>
        <v>640800</v>
      </c>
      <c r="D16" s="15">
        <v>0</v>
      </c>
      <c r="E16" s="15">
        <v>95000</v>
      </c>
      <c r="F16" s="15">
        <v>107000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f t="shared" si="0"/>
        <v>202000</v>
      </c>
      <c r="Q16" s="15">
        <f t="shared" si="1"/>
        <v>438800</v>
      </c>
      <c r="R16" s="14">
        <f t="shared" si="2"/>
        <v>31.523096129837704</v>
      </c>
      <c r="S16" s="23" t="s">
        <v>84</v>
      </c>
    </row>
    <row r="17" spans="1:19" ht="23.4" x14ac:dyDescent="0.6">
      <c r="A17" s="12">
        <v>12</v>
      </c>
      <c r="B17" s="12" t="s">
        <v>26</v>
      </c>
      <c r="C17" s="33">
        <f>'แผนการใช้ฯงปม.ไตรมาส1-2ปี 69'!F19</f>
        <v>4800</v>
      </c>
      <c r="D17" s="15">
        <v>0</v>
      </c>
      <c r="E17" s="36">
        <f>4800+22000</f>
        <v>26800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0"/>
        <v>26800</v>
      </c>
      <c r="Q17" s="15">
        <f t="shared" si="1"/>
        <v>-22000</v>
      </c>
      <c r="R17" s="14">
        <f t="shared" si="2"/>
        <v>558.33333333333337</v>
      </c>
    </row>
    <row r="18" spans="1:19" ht="23.4" x14ac:dyDescent="0.6">
      <c r="A18" s="12">
        <v>13</v>
      </c>
      <c r="B18" s="12" t="s">
        <v>27</v>
      </c>
      <c r="C18" s="33">
        <f>'แผนการใช้ฯงปม.ไตรมาส1-2ปี 69'!F20</f>
        <v>2600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0"/>
        <v>0</v>
      </c>
      <c r="Q18" s="15">
        <f t="shared" si="1"/>
        <v>2600</v>
      </c>
      <c r="R18" s="14">
        <f t="shared" si="2"/>
        <v>0</v>
      </c>
    </row>
    <row r="19" spans="1:19" ht="23.4" x14ac:dyDescent="0.6">
      <c r="A19" s="12">
        <v>14</v>
      </c>
      <c r="B19" s="12" t="s">
        <v>28</v>
      </c>
      <c r="C19" s="33">
        <f>'แผนการใช้ฯงปม.ไตรมาส1-2ปี 69'!F21</f>
        <v>500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0</v>
      </c>
      <c r="Q19" s="15">
        <f t="shared" si="1"/>
        <v>500</v>
      </c>
      <c r="R19" s="14">
        <f t="shared" si="2"/>
        <v>0</v>
      </c>
    </row>
    <row r="20" spans="1:19" ht="23.4" x14ac:dyDescent="0.6">
      <c r="A20" s="12">
        <v>15</v>
      </c>
      <c r="B20" s="12" t="s">
        <v>48</v>
      </c>
      <c r="C20" s="33">
        <f>'แผนการใช้ฯงปม.ไตรมาส1-2ปี 69'!F22</f>
        <v>54500</v>
      </c>
      <c r="D20" s="15">
        <v>0</v>
      </c>
      <c r="E20" s="15">
        <v>0</v>
      </c>
      <c r="F20" s="15">
        <v>9000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0"/>
        <v>9000</v>
      </c>
      <c r="Q20" s="15">
        <f t="shared" si="1"/>
        <v>45500</v>
      </c>
      <c r="R20" s="14">
        <f t="shared" si="2"/>
        <v>16.513761467889907</v>
      </c>
    </row>
    <row r="21" spans="1:19" ht="23.4" x14ac:dyDescent="0.6">
      <c r="A21" s="12">
        <v>16</v>
      </c>
      <c r="B21" s="12" t="s">
        <v>49</v>
      </c>
      <c r="C21" s="33">
        <f>'แผนการใช้ฯงปม.ไตรมาส1-2ปี 69'!F23</f>
        <v>66900</v>
      </c>
      <c r="D21" s="15">
        <f>10774.84+905.22</f>
        <v>11680.06</v>
      </c>
      <c r="E21" s="15">
        <f>11021.82+1014.36</f>
        <v>12036.18</v>
      </c>
      <c r="F21" s="15">
        <f>9365.54+1029.34</f>
        <v>10394.880000000001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0"/>
        <v>34111.119999999995</v>
      </c>
      <c r="Q21" s="15">
        <f t="shared" si="1"/>
        <v>32788.880000000005</v>
      </c>
      <c r="R21" s="14">
        <f t="shared" si="2"/>
        <v>50.988221225710006</v>
      </c>
    </row>
    <row r="22" spans="1:19" s="21" customFormat="1" ht="23.4" x14ac:dyDescent="0.6">
      <c r="A22" s="17"/>
      <c r="B22" s="17" t="s">
        <v>33</v>
      </c>
      <c r="C22" s="34">
        <f>SUM(C6:C21)</f>
        <v>1276200</v>
      </c>
      <c r="D22" s="19">
        <f t="shared" ref="D22:O22" si="3">SUM(D6:D21)</f>
        <v>11680.06</v>
      </c>
      <c r="E22" s="19">
        <f t="shared" si="3"/>
        <v>320156.18</v>
      </c>
      <c r="F22" s="19">
        <f t="shared" si="3"/>
        <v>142594.88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0"/>
        <v>474431.12</v>
      </c>
      <c r="Q22" s="19">
        <f t="shared" si="1"/>
        <v>801768.88</v>
      </c>
      <c r="R22" s="20">
        <f t="shared" ref="R22:R27" si="4">P22*100/C22</f>
        <v>37.175295408243223</v>
      </c>
    </row>
    <row r="23" spans="1:19" ht="23.4" x14ac:dyDescent="0.6">
      <c r="A23" s="12">
        <v>1</v>
      </c>
      <c r="B23" s="12" t="s">
        <v>57</v>
      </c>
      <c r="C23" s="33">
        <f>'แผนการใช้ฯงปม.ไตรมาส1-2ปี 69'!F25</f>
        <v>20700</v>
      </c>
      <c r="D23" s="15">
        <v>0</v>
      </c>
      <c r="E23" s="15">
        <v>10350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10350</v>
      </c>
      <c r="Q23" s="15">
        <f>SUM(C23-P23)</f>
        <v>10350</v>
      </c>
      <c r="R23" s="14">
        <f t="shared" si="4"/>
        <v>50</v>
      </c>
    </row>
    <row r="24" spans="1:19" ht="23.4" x14ac:dyDescent="0.6">
      <c r="A24" s="12">
        <v>2</v>
      </c>
      <c r="B24" s="12" t="s">
        <v>58</v>
      </c>
      <c r="C24" s="33">
        <f>'แผนการใช้ฯงปม.ไตรมาส1-2ปี 69'!F26</f>
        <v>22000</v>
      </c>
      <c r="D24" s="15">
        <v>0</v>
      </c>
      <c r="E24" s="15">
        <v>0</v>
      </c>
      <c r="F24" s="15">
        <v>0</v>
      </c>
      <c r="G24" s="15">
        <f t="shared" ref="G24" si="5">SUM(F24)</f>
        <v>0</v>
      </c>
      <c r="H24" s="15">
        <f t="shared" ref="H24:O24" si="6">SUM(G24)</f>
        <v>0</v>
      </c>
      <c r="I24" s="15">
        <f t="shared" si="6"/>
        <v>0</v>
      </c>
      <c r="J24" s="15">
        <f t="shared" si="6"/>
        <v>0</v>
      </c>
      <c r="K24" s="15">
        <f t="shared" si="6"/>
        <v>0</v>
      </c>
      <c r="L24" s="15">
        <f t="shared" si="6"/>
        <v>0</v>
      </c>
      <c r="M24" s="15">
        <f t="shared" si="6"/>
        <v>0</v>
      </c>
      <c r="N24" s="15">
        <f t="shared" si="6"/>
        <v>0</v>
      </c>
      <c r="O24" s="15">
        <f t="shared" si="6"/>
        <v>0</v>
      </c>
      <c r="P24" s="15">
        <f t="shared" si="0"/>
        <v>0</v>
      </c>
      <c r="Q24" s="15">
        <f>SUM(C24-P24)</f>
        <v>22000</v>
      </c>
      <c r="R24" s="14">
        <f t="shared" si="4"/>
        <v>0</v>
      </c>
      <c r="S24" s="58" t="s">
        <v>86</v>
      </c>
    </row>
    <row r="25" spans="1:19" ht="23.4" x14ac:dyDescent="0.6">
      <c r="A25" s="12"/>
      <c r="B25" s="16" t="s">
        <v>61</v>
      </c>
      <c r="C25" s="57">
        <f>SUM(C23:C24)</f>
        <v>42700</v>
      </c>
      <c r="D25" s="57">
        <f t="shared" ref="D25:O25" si="7">SUM(D23:D24)</f>
        <v>0</v>
      </c>
      <c r="E25" s="57">
        <f t="shared" si="7"/>
        <v>10350</v>
      </c>
      <c r="F25" s="57">
        <f t="shared" si="7"/>
        <v>0</v>
      </c>
      <c r="G25" s="57">
        <f t="shared" si="7"/>
        <v>0</v>
      </c>
      <c r="H25" s="57">
        <f t="shared" si="7"/>
        <v>0</v>
      </c>
      <c r="I25" s="57">
        <f t="shared" si="7"/>
        <v>0</v>
      </c>
      <c r="J25" s="57">
        <f t="shared" si="7"/>
        <v>0</v>
      </c>
      <c r="K25" s="57">
        <f t="shared" si="7"/>
        <v>0</v>
      </c>
      <c r="L25" s="57">
        <f t="shared" si="7"/>
        <v>0</v>
      </c>
      <c r="M25" s="57">
        <f t="shared" si="7"/>
        <v>0</v>
      </c>
      <c r="N25" s="57">
        <f t="shared" si="7"/>
        <v>0</v>
      </c>
      <c r="O25" s="57">
        <f t="shared" si="7"/>
        <v>0</v>
      </c>
      <c r="P25" s="57">
        <f>SUM(P23:P24)</f>
        <v>10350</v>
      </c>
      <c r="Q25" s="57">
        <f>SUM(Q23:Q24)</f>
        <v>32350</v>
      </c>
      <c r="R25" s="14">
        <f t="shared" si="4"/>
        <v>24.238875878220142</v>
      </c>
    </row>
    <row r="26" spans="1:19" ht="23.4" x14ac:dyDescent="0.6">
      <c r="A26" s="12"/>
      <c r="B26" s="12" t="s">
        <v>50</v>
      </c>
      <c r="C26" s="57">
        <v>38450</v>
      </c>
      <c r="D26" s="15"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59">
        <f>SUM(D26+E26+F26+G26+H26+I26+J26+K26+L26+M26+N26+O26)</f>
        <v>0</v>
      </c>
      <c r="Q26" s="59">
        <f>SUM(C26-P26)</f>
        <v>38450</v>
      </c>
      <c r="R26" s="14">
        <f t="shared" si="4"/>
        <v>0</v>
      </c>
    </row>
    <row r="27" spans="1:19" s="21" customFormat="1" ht="23.4" x14ac:dyDescent="0.6">
      <c r="A27" s="17"/>
      <c r="B27" s="17" t="s">
        <v>51</v>
      </c>
      <c r="C27" s="34">
        <f>C22+C25</f>
        <v>1318900</v>
      </c>
      <c r="D27" s="34">
        <f>D22+D25</f>
        <v>11680.06</v>
      </c>
      <c r="E27" s="34">
        <f t="shared" ref="E27:O27" si="8">E22+E25</f>
        <v>330506.18</v>
      </c>
      <c r="F27" s="34">
        <f t="shared" si="8"/>
        <v>142594.88</v>
      </c>
      <c r="G27" s="34">
        <f t="shared" si="8"/>
        <v>0</v>
      </c>
      <c r="H27" s="34">
        <f t="shared" si="8"/>
        <v>0</v>
      </c>
      <c r="I27" s="34">
        <f t="shared" si="8"/>
        <v>0</v>
      </c>
      <c r="J27" s="34">
        <f t="shared" si="8"/>
        <v>0</v>
      </c>
      <c r="K27" s="34">
        <f t="shared" si="8"/>
        <v>0</v>
      </c>
      <c r="L27" s="34">
        <f t="shared" si="8"/>
        <v>0</v>
      </c>
      <c r="M27" s="34">
        <f t="shared" si="8"/>
        <v>0</v>
      </c>
      <c r="N27" s="34">
        <f t="shared" si="8"/>
        <v>0</v>
      </c>
      <c r="O27" s="34">
        <f t="shared" si="8"/>
        <v>0</v>
      </c>
      <c r="P27" s="19">
        <f>SUM(D27+E27+F27+G27+H27+I27+J27+K27+L27+M27+N27+O27)</f>
        <v>484781.12</v>
      </c>
      <c r="Q27" s="19">
        <f>SUM(C27-P27)</f>
        <v>834118.88</v>
      </c>
      <c r="R27" s="20">
        <f t="shared" si="4"/>
        <v>36.756472818257642</v>
      </c>
    </row>
    <row r="28" spans="1:19" ht="23.4" x14ac:dyDescent="0.6">
      <c r="A28" s="9"/>
      <c r="B28" s="9" t="s">
        <v>54</v>
      </c>
      <c r="C28" s="9"/>
      <c r="D28" s="9"/>
      <c r="E28" s="9"/>
      <c r="F28" s="9"/>
      <c r="G28" s="9" t="s">
        <v>65</v>
      </c>
      <c r="H28" s="9"/>
      <c r="I28" s="9"/>
      <c r="J28" s="9"/>
      <c r="K28" s="9"/>
      <c r="L28" s="9"/>
      <c r="M28" s="9"/>
      <c r="N28" s="9"/>
      <c r="O28" s="9" t="s">
        <v>67</v>
      </c>
      <c r="P28" s="9"/>
      <c r="Q28" s="9"/>
      <c r="R28" s="9"/>
    </row>
    <row r="29" spans="1:19" ht="23.4" x14ac:dyDescent="0.6">
      <c r="A29" s="9"/>
      <c r="B29" s="9" t="s">
        <v>68</v>
      </c>
      <c r="C29" s="9"/>
      <c r="D29" s="9"/>
      <c r="E29" s="9"/>
      <c r="F29" s="9"/>
      <c r="G29" s="9" t="s">
        <v>56</v>
      </c>
      <c r="H29" s="9"/>
      <c r="I29" s="9"/>
      <c r="J29" s="9"/>
      <c r="K29" s="9"/>
      <c r="L29" s="9"/>
      <c r="M29" s="9"/>
      <c r="N29" s="9" t="s">
        <v>52</v>
      </c>
      <c r="O29" s="9"/>
      <c r="P29"/>
      <c r="Q29" s="9"/>
      <c r="R29" s="9"/>
    </row>
    <row r="30" spans="1:19" ht="23.4" x14ac:dyDescent="0.6">
      <c r="A30" s="9"/>
      <c r="B30" s="9" t="s">
        <v>77</v>
      </c>
      <c r="C30" s="9"/>
      <c r="D30" s="9"/>
      <c r="E30" s="9"/>
      <c r="F30" s="9"/>
      <c r="G30" s="9" t="s">
        <v>63</v>
      </c>
      <c r="H30" s="9"/>
      <c r="I30" s="9"/>
      <c r="J30" s="9"/>
      <c r="K30" s="9"/>
      <c r="L30" s="9"/>
      <c r="M30" s="9"/>
      <c r="N30" s="9" t="s">
        <v>88</v>
      </c>
      <c r="O30" s="9"/>
      <c r="P30" s="9"/>
      <c r="Q30" s="9"/>
      <c r="R30" s="9"/>
    </row>
    <row r="31" spans="1:19" ht="23.4" x14ac:dyDescent="0.6">
      <c r="A31" s="9"/>
      <c r="B31" s="9" t="s">
        <v>76</v>
      </c>
      <c r="C31" s="9"/>
      <c r="D31" s="9"/>
      <c r="E31" s="9"/>
      <c r="F31" s="9"/>
      <c r="G31" s="9" t="s">
        <v>64</v>
      </c>
      <c r="H31" s="9"/>
      <c r="I31" s="9"/>
      <c r="J31" s="9"/>
      <c r="K31" s="9"/>
      <c r="L31" s="9"/>
      <c r="M31" s="9"/>
      <c r="N31" s="9" t="s">
        <v>53</v>
      </c>
      <c r="O31" s="9"/>
      <c r="P31" s="9"/>
      <c r="Q31" s="9"/>
      <c r="R31" s="9"/>
    </row>
    <row r="33" s="1" customFormat="1" x14ac:dyDescent="0.35"/>
    <row r="34" s="1" customFormat="1" x14ac:dyDescent="0.35"/>
  </sheetData>
  <mergeCells count="4">
    <mergeCell ref="A1:R1"/>
    <mergeCell ref="A2:R2"/>
    <mergeCell ref="A3:R3"/>
    <mergeCell ref="D4:P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1"/>
  <sheetViews>
    <sheetView view="pageBreakPreview" topLeftCell="A22" zoomScaleNormal="100" zoomScaleSheetLayoutView="100" workbookViewId="0">
      <selection activeCell="P34" sqref="P34"/>
    </sheetView>
  </sheetViews>
  <sheetFormatPr defaultColWidth="8.8984375" defaultRowHeight="18.600000000000001" x14ac:dyDescent="0.3"/>
  <cols>
    <col min="1" max="1" width="3" style="60" customWidth="1"/>
    <col min="2" max="2" width="30.59765625" style="60" customWidth="1"/>
    <col min="3" max="3" width="11.59765625" style="60" customWidth="1"/>
    <col min="4" max="4" width="9.3984375" style="60" customWidth="1"/>
    <col min="5" max="5" width="10.296875" style="60" customWidth="1"/>
    <col min="6" max="6" width="10.59765625" style="60" customWidth="1"/>
    <col min="7" max="7" width="9.8984375" style="90" customWidth="1"/>
    <col min="8" max="15" width="9.3984375" style="60" customWidth="1"/>
    <col min="16" max="16" width="13.09765625" style="60" customWidth="1"/>
    <col min="17" max="17" width="13.3984375" style="60" customWidth="1"/>
    <col min="18" max="18" width="7.69921875" style="60" customWidth="1"/>
    <col min="19" max="16384" width="8.8984375" style="60"/>
  </cols>
  <sheetData>
    <row r="1" spans="1:19" ht="21.6" x14ac:dyDescent="0.55000000000000004">
      <c r="A1" s="103" t="s">
        <v>74</v>
      </c>
      <c r="B1" s="103"/>
      <c r="C1" s="103"/>
      <c r="D1" s="103"/>
      <c r="E1" s="103"/>
      <c r="F1" s="103"/>
      <c r="G1" s="104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9" ht="21.6" x14ac:dyDescent="0.55000000000000004">
      <c r="A2" s="103" t="s">
        <v>36</v>
      </c>
      <c r="B2" s="103"/>
      <c r="C2" s="103"/>
      <c r="D2" s="103"/>
      <c r="E2" s="103"/>
      <c r="F2" s="103"/>
      <c r="G2" s="103"/>
      <c r="H2" s="104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9" ht="21.6" x14ac:dyDescent="0.55000000000000004">
      <c r="A3" s="105" t="s">
        <v>89</v>
      </c>
      <c r="B3" s="105"/>
      <c r="C3" s="105"/>
      <c r="D3" s="105"/>
      <c r="E3" s="105"/>
      <c r="F3" s="105"/>
      <c r="G3" s="106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9" ht="21.6" x14ac:dyDescent="0.55000000000000004">
      <c r="A4" s="61" t="s">
        <v>37</v>
      </c>
      <c r="B4" s="62" t="s">
        <v>1</v>
      </c>
      <c r="C4" s="61" t="s">
        <v>38</v>
      </c>
      <c r="D4" s="107" t="s">
        <v>39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61" t="s">
        <v>40</v>
      </c>
      <c r="R4" s="61" t="s">
        <v>41</v>
      </c>
    </row>
    <row r="5" spans="1:19" ht="21.6" x14ac:dyDescent="0.55000000000000004">
      <c r="A5" s="63" t="s">
        <v>42</v>
      </c>
      <c r="B5" s="64"/>
      <c r="C5" s="63"/>
      <c r="D5" s="65">
        <v>25112</v>
      </c>
      <c r="E5" s="65">
        <v>25143</v>
      </c>
      <c r="F5" s="65">
        <v>25173</v>
      </c>
      <c r="G5" s="85">
        <v>25204</v>
      </c>
      <c r="H5" s="65">
        <v>25235</v>
      </c>
      <c r="I5" s="65">
        <v>25263</v>
      </c>
      <c r="J5" s="65">
        <v>25294</v>
      </c>
      <c r="K5" s="65">
        <v>25324</v>
      </c>
      <c r="L5" s="65">
        <v>25355</v>
      </c>
      <c r="M5" s="65">
        <v>25385</v>
      </c>
      <c r="N5" s="65">
        <v>25416</v>
      </c>
      <c r="O5" s="65">
        <v>25447</v>
      </c>
      <c r="P5" s="66" t="s">
        <v>43</v>
      </c>
      <c r="Q5" s="63"/>
      <c r="R5" s="67" t="s">
        <v>44</v>
      </c>
    </row>
    <row r="6" spans="1:19" ht="21.6" x14ac:dyDescent="0.55000000000000004">
      <c r="A6" s="68">
        <v>1</v>
      </c>
      <c r="B6" s="68" t="s">
        <v>7</v>
      </c>
      <c r="C6" s="69">
        <f>'แผนการใช้ฯงปม.ไตรมาส1-2ปี 69'!F4</f>
        <v>18800</v>
      </c>
      <c r="D6" s="70">
        <v>0</v>
      </c>
      <c r="E6" s="70">
        <v>7200</v>
      </c>
      <c r="F6" s="70">
        <v>0</v>
      </c>
      <c r="G6" s="74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f t="shared" ref="P6:P24" si="0">SUM(D6+E6+F6+G6+H6+I6+J6+K6+L6+M6+N6+O6)</f>
        <v>7200</v>
      </c>
      <c r="Q6" s="70">
        <f t="shared" ref="Q6:Q22" si="1">SUM(C6-P6)</f>
        <v>11600</v>
      </c>
      <c r="R6" s="71">
        <f t="shared" ref="R6:R27" si="2">P6*100/C6</f>
        <v>38.297872340425535</v>
      </c>
    </row>
    <row r="7" spans="1:19" ht="21.6" x14ac:dyDescent="0.55000000000000004">
      <c r="A7" s="68">
        <v>2</v>
      </c>
      <c r="B7" s="68" t="s">
        <v>45</v>
      </c>
      <c r="C7" s="69">
        <f>'แผนการใช้ฯงปม.ไตรมาส1-2ปี 69'!F5</f>
        <v>200</v>
      </c>
      <c r="D7" s="70">
        <v>0</v>
      </c>
      <c r="E7" s="70">
        <v>0</v>
      </c>
      <c r="F7" s="70">
        <v>0</v>
      </c>
      <c r="G7" s="74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f t="shared" si="0"/>
        <v>0</v>
      </c>
      <c r="Q7" s="70">
        <f t="shared" si="1"/>
        <v>200</v>
      </c>
      <c r="R7" s="71">
        <f t="shared" si="2"/>
        <v>0</v>
      </c>
    </row>
    <row r="8" spans="1:19" ht="21.6" x14ac:dyDescent="0.55000000000000004">
      <c r="A8" s="68">
        <v>3</v>
      </c>
      <c r="B8" s="68" t="s">
        <v>11</v>
      </c>
      <c r="C8" s="69">
        <f>'แผนการใช้ฯงปม.ไตรมาส1-2ปี 69'!F6</f>
        <v>1200</v>
      </c>
      <c r="D8" s="70">
        <v>0</v>
      </c>
      <c r="E8" s="70">
        <v>500</v>
      </c>
      <c r="F8" s="70">
        <v>0</v>
      </c>
      <c r="G8" s="74">
        <v>500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f t="shared" si="0"/>
        <v>1000</v>
      </c>
      <c r="Q8" s="70">
        <f t="shared" si="1"/>
        <v>200</v>
      </c>
      <c r="R8" s="71">
        <f t="shared" si="2"/>
        <v>83.333333333333329</v>
      </c>
    </row>
    <row r="9" spans="1:19" ht="21.6" x14ac:dyDescent="0.55000000000000004">
      <c r="A9" s="68">
        <v>4</v>
      </c>
      <c r="B9" s="68" t="s">
        <v>12</v>
      </c>
      <c r="C9" s="69">
        <f>'แผนการใช้ฯงปม.ไตรมาส1-2ปี 69'!F7</f>
        <v>20100</v>
      </c>
      <c r="D9" s="70">
        <v>0</v>
      </c>
      <c r="E9" s="70">
        <v>0</v>
      </c>
      <c r="F9" s="70">
        <v>4800</v>
      </c>
      <c r="G9" s="74">
        <v>6000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f t="shared" si="0"/>
        <v>10800</v>
      </c>
      <c r="Q9" s="70">
        <f t="shared" si="1"/>
        <v>9300</v>
      </c>
      <c r="R9" s="71">
        <f t="shared" si="2"/>
        <v>53.731343283582092</v>
      </c>
    </row>
    <row r="10" spans="1:19" ht="21.6" x14ac:dyDescent="0.55000000000000004">
      <c r="A10" s="72">
        <v>5</v>
      </c>
      <c r="B10" s="68" t="s">
        <v>13</v>
      </c>
      <c r="C10" s="69">
        <f>'แผนการใช้ฯงปม.ไตรมาส1-2ปี 69'!F8</f>
        <v>1000</v>
      </c>
      <c r="D10" s="70">
        <v>0</v>
      </c>
      <c r="E10" s="70">
        <v>1600</v>
      </c>
      <c r="F10" s="70">
        <v>0</v>
      </c>
      <c r="G10" s="74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f t="shared" si="0"/>
        <v>1600</v>
      </c>
      <c r="Q10" s="70">
        <f t="shared" si="1"/>
        <v>-600</v>
      </c>
      <c r="R10" s="71">
        <f t="shared" si="2"/>
        <v>160</v>
      </c>
    </row>
    <row r="11" spans="1:19" ht="21.6" x14ac:dyDescent="0.55000000000000004">
      <c r="A11" s="68">
        <v>6</v>
      </c>
      <c r="B11" s="68" t="s">
        <v>14</v>
      </c>
      <c r="C11" s="69">
        <v>4000</v>
      </c>
      <c r="D11" s="70">
        <v>0</v>
      </c>
      <c r="E11" s="70">
        <v>0</v>
      </c>
      <c r="F11" s="70">
        <v>0</v>
      </c>
      <c r="G11" s="74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f t="shared" si="0"/>
        <v>0</v>
      </c>
      <c r="Q11" s="70">
        <f t="shared" si="1"/>
        <v>4000</v>
      </c>
      <c r="R11" s="71">
        <f t="shared" si="2"/>
        <v>0</v>
      </c>
    </row>
    <row r="12" spans="1:19" ht="21.6" x14ac:dyDescent="0.55000000000000004">
      <c r="A12" s="68">
        <v>7</v>
      </c>
      <c r="B12" s="68" t="s">
        <v>46</v>
      </c>
      <c r="C12" s="69">
        <f>'แผนการใช้ฯงปม.ไตรมาส1-2ปี 69'!F12</f>
        <v>349800</v>
      </c>
      <c r="D12" s="70">
        <v>0</v>
      </c>
      <c r="E12" s="70">
        <f>62880+9440+22520+16000+34080</f>
        <v>144920</v>
      </c>
      <c r="F12" s="70">
        <v>0</v>
      </c>
      <c r="G12" s="74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f t="shared" si="0"/>
        <v>144920</v>
      </c>
      <c r="Q12" s="70">
        <f t="shared" si="1"/>
        <v>204880</v>
      </c>
      <c r="R12" s="71">
        <f t="shared" si="2"/>
        <v>41.429388221841052</v>
      </c>
    </row>
    <row r="13" spans="1:19" ht="21.6" x14ac:dyDescent="0.55000000000000004">
      <c r="A13" s="68">
        <v>8</v>
      </c>
      <c r="B13" s="68" t="s">
        <v>19</v>
      </c>
      <c r="C13" s="69">
        <f>'แผนการใช้ฯงปม.ไตรมาส1-2ปี 69'!F13</f>
        <v>57600</v>
      </c>
      <c r="D13" s="70">
        <v>0</v>
      </c>
      <c r="E13" s="70">
        <v>32100</v>
      </c>
      <c r="F13" s="70">
        <v>0</v>
      </c>
      <c r="G13" s="74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f t="shared" si="0"/>
        <v>32100</v>
      </c>
      <c r="Q13" s="70">
        <f t="shared" si="1"/>
        <v>25500</v>
      </c>
      <c r="R13" s="71">
        <f t="shared" si="2"/>
        <v>55.729166666666664</v>
      </c>
    </row>
    <row r="14" spans="1:19" ht="21.6" x14ac:dyDescent="0.55000000000000004">
      <c r="A14" s="68">
        <v>9</v>
      </c>
      <c r="B14" s="68" t="s">
        <v>21</v>
      </c>
      <c r="C14" s="69">
        <f>'แผนการใช้ฯงปม.ไตรมาส1-2ปี 69'!F14</f>
        <v>9200</v>
      </c>
      <c r="D14" s="70">
        <v>0</v>
      </c>
      <c r="E14" s="70">
        <v>0</v>
      </c>
      <c r="F14" s="70">
        <v>0</v>
      </c>
      <c r="G14" s="74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f t="shared" si="0"/>
        <v>0</v>
      </c>
      <c r="Q14" s="70">
        <f t="shared" si="1"/>
        <v>9200</v>
      </c>
      <c r="R14" s="71">
        <f t="shared" si="2"/>
        <v>0</v>
      </c>
    </row>
    <row r="15" spans="1:19" ht="21.6" x14ac:dyDescent="0.55000000000000004">
      <c r="A15" s="68">
        <v>10</v>
      </c>
      <c r="B15" s="68" t="s">
        <v>22</v>
      </c>
      <c r="C15" s="69">
        <f>'แผนการใช้ฯงปม.ไตรมาส1-2ปี 69'!F15</f>
        <v>44200</v>
      </c>
      <c r="D15" s="70">
        <v>0</v>
      </c>
      <c r="E15" s="70">
        <v>0</v>
      </c>
      <c r="F15" s="70">
        <v>11400</v>
      </c>
      <c r="G15" s="74">
        <v>5700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f t="shared" si="0"/>
        <v>17100</v>
      </c>
      <c r="Q15" s="70">
        <f t="shared" si="1"/>
        <v>27100</v>
      </c>
      <c r="R15" s="71">
        <f t="shared" si="2"/>
        <v>38.687782805429862</v>
      </c>
    </row>
    <row r="16" spans="1:19" ht="21.6" x14ac:dyDescent="0.55000000000000004">
      <c r="A16" s="68">
        <v>11</v>
      </c>
      <c r="B16" s="68" t="s">
        <v>47</v>
      </c>
      <c r="C16" s="69">
        <f>'แผนการใช้ฯงปม.ไตรมาส1-2ปี 69'!F18+60000</f>
        <v>640800</v>
      </c>
      <c r="D16" s="70">
        <v>0</v>
      </c>
      <c r="E16" s="70">
        <v>95000</v>
      </c>
      <c r="F16" s="70">
        <v>107000</v>
      </c>
      <c r="G16" s="74">
        <v>107000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f t="shared" si="0"/>
        <v>309000</v>
      </c>
      <c r="Q16" s="70">
        <f t="shared" si="1"/>
        <v>331800</v>
      </c>
      <c r="R16" s="71">
        <f t="shared" si="2"/>
        <v>48.220973782771537</v>
      </c>
      <c r="S16" s="73" t="s">
        <v>84</v>
      </c>
    </row>
    <row r="17" spans="1:19" ht="21.6" x14ac:dyDescent="0.55000000000000004">
      <c r="A17" s="68">
        <v>12</v>
      </c>
      <c r="B17" s="68" t="s">
        <v>26</v>
      </c>
      <c r="C17" s="69">
        <f>'แผนการใช้ฯงปม.ไตรมาส1-2ปี 69'!F19</f>
        <v>4800</v>
      </c>
      <c r="D17" s="70">
        <v>0</v>
      </c>
      <c r="E17" s="74">
        <f>4800+22000</f>
        <v>26800</v>
      </c>
      <c r="F17" s="70">
        <v>0</v>
      </c>
      <c r="G17" s="74">
        <v>4950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f t="shared" si="0"/>
        <v>31750</v>
      </c>
      <c r="Q17" s="70">
        <f t="shared" si="1"/>
        <v>-26950</v>
      </c>
      <c r="R17" s="71">
        <f t="shared" si="2"/>
        <v>661.45833333333337</v>
      </c>
    </row>
    <row r="18" spans="1:19" ht="21.6" x14ac:dyDescent="0.55000000000000004">
      <c r="A18" s="68">
        <v>13</v>
      </c>
      <c r="B18" s="68" t="s">
        <v>27</v>
      </c>
      <c r="C18" s="69">
        <f>'แผนการใช้ฯงปม.ไตรมาส1-2ปี 69'!F20</f>
        <v>2600</v>
      </c>
      <c r="D18" s="70">
        <v>0</v>
      </c>
      <c r="E18" s="70">
        <v>0</v>
      </c>
      <c r="F18" s="70">
        <v>0</v>
      </c>
      <c r="G18" s="74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f t="shared" si="0"/>
        <v>0</v>
      </c>
      <c r="Q18" s="70">
        <f t="shared" si="1"/>
        <v>2600</v>
      </c>
      <c r="R18" s="71">
        <f t="shared" si="2"/>
        <v>0</v>
      </c>
    </row>
    <row r="19" spans="1:19" ht="21.6" x14ac:dyDescent="0.55000000000000004">
      <c r="A19" s="68">
        <v>14</v>
      </c>
      <c r="B19" s="68" t="s">
        <v>28</v>
      </c>
      <c r="C19" s="69">
        <f>'แผนการใช้ฯงปม.ไตรมาส1-2ปี 69'!F21</f>
        <v>500</v>
      </c>
      <c r="D19" s="70">
        <v>0</v>
      </c>
      <c r="E19" s="70">
        <v>0</v>
      </c>
      <c r="F19" s="70">
        <v>0</v>
      </c>
      <c r="G19" s="74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f t="shared" si="0"/>
        <v>0</v>
      </c>
      <c r="Q19" s="70">
        <f t="shared" si="1"/>
        <v>500</v>
      </c>
      <c r="R19" s="71">
        <f t="shared" si="2"/>
        <v>0</v>
      </c>
    </row>
    <row r="20" spans="1:19" ht="21.6" x14ac:dyDescent="0.55000000000000004">
      <c r="A20" s="68">
        <v>15</v>
      </c>
      <c r="B20" s="68" t="s">
        <v>48</v>
      </c>
      <c r="C20" s="69">
        <f>'แผนการใช้ฯงปม.ไตรมาส1-2ปี 69'!F22</f>
        <v>54500</v>
      </c>
      <c r="D20" s="70">
        <v>0</v>
      </c>
      <c r="E20" s="70">
        <v>0</v>
      </c>
      <c r="F20" s="70">
        <v>9000</v>
      </c>
      <c r="G20" s="74">
        <v>3000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f t="shared" si="0"/>
        <v>12000</v>
      </c>
      <c r="Q20" s="70">
        <f t="shared" si="1"/>
        <v>42500</v>
      </c>
      <c r="R20" s="71">
        <f t="shared" si="2"/>
        <v>22.01834862385321</v>
      </c>
    </row>
    <row r="21" spans="1:19" ht="21.6" x14ac:dyDescent="0.55000000000000004">
      <c r="A21" s="68">
        <v>16</v>
      </c>
      <c r="B21" s="68" t="s">
        <v>49</v>
      </c>
      <c r="C21" s="69">
        <f>'แผนการใช้ฯงปม.ไตรมาส1-2ปี 69'!F23</f>
        <v>66900</v>
      </c>
      <c r="D21" s="70">
        <f>10774.84+905.22</f>
        <v>11680.06</v>
      </c>
      <c r="E21" s="70">
        <f>11021.82+1014.36</f>
        <v>12036.18</v>
      </c>
      <c r="F21" s="70">
        <f>9365.54+1029.34</f>
        <v>10394.880000000001</v>
      </c>
      <c r="G21" s="74">
        <f>7326.73+1333.22</f>
        <v>8659.9499999999989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f t="shared" si="0"/>
        <v>42771.069999999992</v>
      </c>
      <c r="Q21" s="70">
        <f t="shared" si="1"/>
        <v>24128.930000000008</v>
      </c>
      <c r="R21" s="71">
        <f t="shared" si="2"/>
        <v>63.93284005979072</v>
      </c>
    </row>
    <row r="22" spans="1:19" s="79" customFormat="1" ht="22.2" x14ac:dyDescent="0.6">
      <c r="A22" s="75"/>
      <c r="B22" s="75" t="s">
        <v>33</v>
      </c>
      <c r="C22" s="76">
        <f>SUM(C6:C21)</f>
        <v>1276200</v>
      </c>
      <c r="D22" s="77">
        <f t="shared" ref="D22:O22" si="3">SUM(D6:D21)</f>
        <v>11680.06</v>
      </c>
      <c r="E22" s="77">
        <f t="shared" si="3"/>
        <v>320156.18</v>
      </c>
      <c r="F22" s="77">
        <f t="shared" si="3"/>
        <v>142594.88</v>
      </c>
      <c r="G22" s="86">
        <f t="shared" si="3"/>
        <v>135809.95000000001</v>
      </c>
      <c r="H22" s="77">
        <f t="shared" si="3"/>
        <v>0</v>
      </c>
      <c r="I22" s="77">
        <f t="shared" si="3"/>
        <v>0</v>
      </c>
      <c r="J22" s="77">
        <f t="shared" si="3"/>
        <v>0</v>
      </c>
      <c r="K22" s="77">
        <f t="shared" si="3"/>
        <v>0</v>
      </c>
      <c r="L22" s="77">
        <f t="shared" si="3"/>
        <v>0</v>
      </c>
      <c r="M22" s="77">
        <f t="shared" si="3"/>
        <v>0</v>
      </c>
      <c r="N22" s="77">
        <f t="shared" si="3"/>
        <v>0</v>
      </c>
      <c r="O22" s="77">
        <f t="shared" si="3"/>
        <v>0</v>
      </c>
      <c r="P22" s="77">
        <f t="shared" si="0"/>
        <v>610241.07000000007</v>
      </c>
      <c r="Q22" s="77">
        <f t="shared" si="1"/>
        <v>665958.92999999993</v>
      </c>
      <c r="R22" s="78">
        <f t="shared" si="2"/>
        <v>47.817040432534093</v>
      </c>
    </row>
    <row r="23" spans="1:19" ht="21.6" x14ac:dyDescent="0.55000000000000004">
      <c r="A23" s="68">
        <v>1</v>
      </c>
      <c r="B23" s="68" t="s">
        <v>57</v>
      </c>
      <c r="C23" s="69">
        <f>'แผนการใช้ฯงปม.ไตรมาส1-2ปี 69'!F25</f>
        <v>20700</v>
      </c>
      <c r="D23" s="70">
        <v>0</v>
      </c>
      <c r="E23" s="70">
        <v>10350</v>
      </c>
      <c r="F23" s="70">
        <v>0</v>
      </c>
      <c r="G23" s="74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f t="shared" si="0"/>
        <v>10350</v>
      </c>
      <c r="Q23" s="70">
        <f>SUM(C23-P23)</f>
        <v>10350</v>
      </c>
      <c r="R23" s="71">
        <f t="shared" si="2"/>
        <v>50</v>
      </c>
    </row>
    <row r="24" spans="1:19" ht="21.6" x14ac:dyDescent="0.55000000000000004">
      <c r="A24" s="68">
        <v>2</v>
      </c>
      <c r="B24" s="68" t="s">
        <v>58</v>
      </c>
      <c r="C24" s="69">
        <f>'แผนการใช้ฯงปม.ไตรมาส1-2ปี 69'!F26</f>
        <v>22000</v>
      </c>
      <c r="D24" s="70">
        <v>0</v>
      </c>
      <c r="E24" s="70">
        <v>0</v>
      </c>
      <c r="F24" s="70">
        <v>0</v>
      </c>
      <c r="G24" s="74">
        <f t="shared" ref="G24:O24" si="4">SUM(F24)</f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0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0"/>
        <v>0</v>
      </c>
      <c r="Q24" s="70">
        <f>SUM(C24-P24)</f>
        <v>22000</v>
      </c>
      <c r="R24" s="71">
        <f t="shared" si="2"/>
        <v>0</v>
      </c>
      <c r="S24" s="80" t="s">
        <v>86</v>
      </c>
    </row>
    <row r="25" spans="1:19" ht="22.2" x14ac:dyDescent="0.6">
      <c r="A25" s="68"/>
      <c r="B25" s="81" t="s">
        <v>61</v>
      </c>
      <c r="C25" s="82">
        <f>SUM(C23:C24)</f>
        <v>42700</v>
      </c>
      <c r="D25" s="82">
        <f t="shared" ref="D25:O25" si="5">SUM(D23:D24)</f>
        <v>0</v>
      </c>
      <c r="E25" s="82">
        <f t="shared" si="5"/>
        <v>10350</v>
      </c>
      <c r="F25" s="82">
        <f t="shared" si="5"/>
        <v>0</v>
      </c>
      <c r="G25" s="87">
        <f t="shared" si="5"/>
        <v>0</v>
      </c>
      <c r="H25" s="82">
        <f t="shared" si="5"/>
        <v>0</v>
      </c>
      <c r="I25" s="82">
        <f t="shared" si="5"/>
        <v>0</v>
      </c>
      <c r="J25" s="82">
        <f t="shared" si="5"/>
        <v>0</v>
      </c>
      <c r="K25" s="82">
        <f t="shared" si="5"/>
        <v>0</v>
      </c>
      <c r="L25" s="82">
        <f t="shared" si="5"/>
        <v>0</v>
      </c>
      <c r="M25" s="82">
        <f t="shared" si="5"/>
        <v>0</v>
      </c>
      <c r="N25" s="82">
        <f t="shared" si="5"/>
        <v>0</v>
      </c>
      <c r="O25" s="82">
        <f t="shared" si="5"/>
        <v>0</v>
      </c>
      <c r="P25" s="82">
        <f>SUM(P23:P24)</f>
        <v>10350</v>
      </c>
      <c r="Q25" s="82">
        <f>SUM(Q23:Q24)</f>
        <v>32350</v>
      </c>
      <c r="R25" s="71">
        <f t="shared" si="2"/>
        <v>24.238875878220142</v>
      </c>
    </row>
    <row r="26" spans="1:19" ht="22.2" x14ac:dyDescent="0.6">
      <c r="A26" s="68"/>
      <c r="B26" s="68" t="s">
        <v>50</v>
      </c>
      <c r="C26" s="82">
        <v>38450</v>
      </c>
      <c r="D26" s="70">
        <v>0</v>
      </c>
      <c r="E26" s="70">
        <v>0</v>
      </c>
      <c r="F26" s="70"/>
      <c r="G26" s="74">
        <v>0</v>
      </c>
      <c r="H26" s="70"/>
      <c r="I26" s="70"/>
      <c r="J26" s="70"/>
      <c r="K26" s="70"/>
      <c r="L26" s="70"/>
      <c r="M26" s="70"/>
      <c r="N26" s="70"/>
      <c r="O26" s="70"/>
      <c r="P26" s="83">
        <f>SUM(D26+E26+F26+G26+H26+I26+J26+K26+L26+M26+N26+O26)</f>
        <v>0</v>
      </c>
      <c r="Q26" s="83">
        <f>SUM(C26-P26)</f>
        <v>38450</v>
      </c>
      <c r="R26" s="71">
        <f t="shared" si="2"/>
        <v>0</v>
      </c>
    </row>
    <row r="27" spans="1:19" s="79" customFormat="1" ht="22.2" x14ac:dyDescent="0.6">
      <c r="A27" s="75"/>
      <c r="B27" s="75" t="s">
        <v>51</v>
      </c>
      <c r="C27" s="76">
        <f>C22+C25</f>
        <v>1318900</v>
      </c>
      <c r="D27" s="76">
        <f>D22+D25</f>
        <v>11680.06</v>
      </c>
      <c r="E27" s="76">
        <f t="shared" ref="E27:O27" si="6">E22+E25</f>
        <v>330506.18</v>
      </c>
      <c r="F27" s="76">
        <f t="shared" si="6"/>
        <v>142594.88</v>
      </c>
      <c r="G27" s="88">
        <f t="shared" si="6"/>
        <v>135809.95000000001</v>
      </c>
      <c r="H27" s="76">
        <f t="shared" si="6"/>
        <v>0</v>
      </c>
      <c r="I27" s="76">
        <f t="shared" si="6"/>
        <v>0</v>
      </c>
      <c r="J27" s="76">
        <f t="shared" si="6"/>
        <v>0</v>
      </c>
      <c r="K27" s="76">
        <f t="shared" si="6"/>
        <v>0</v>
      </c>
      <c r="L27" s="76">
        <f t="shared" si="6"/>
        <v>0</v>
      </c>
      <c r="M27" s="76">
        <f t="shared" si="6"/>
        <v>0</v>
      </c>
      <c r="N27" s="76">
        <f t="shared" si="6"/>
        <v>0</v>
      </c>
      <c r="O27" s="76">
        <f t="shared" si="6"/>
        <v>0</v>
      </c>
      <c r="P27" s="77">
        <f>SUM(D27+E27+F27+G27+H27+I27+J27+K27+L27+M27+N27+O27)</f>
        <v>620591.07000000007</v>
      </c>
      <c r="Q27" s="77">
        <f>SUM(C27-P27)</f>
        <v>698308.92999999993</v>
      </c>
      <c r="R27" s="78">
        <f t="shared" si="2"/>
        <v>47.053686405337785</v>
      </c>
    </row>
    <row r="28" spans="1:19" ht="21.6" x14ac:dyDescent="0.55000000000000004">
      <c r="A28" s="84"/>
      <c r="B28" s="84" t="s">
        <v>54</v>
      </c>
      <c r="C28" s="84"/>
      <c r="D28" s="84"/>
      <c r="E28" s="84"/>
      <c r="F28" s="84"/>
      <c r="G28" s="89" t="s">
        <v>65</v>
      </c>
      <c r="H28" s="84"/>
      <c r="I28" s="84"/>
      <c r="J28" s="84"/>
      <c r="K28" s="84"/>
      <c r="L28" s="84"/>
      <c r="M28" s="84"/>
      <c r="N28" s="84"/>
      <c r="O28" s="84" t="s">
        <v>67</v>
      </c>
      <c r="P28" s="84"/>
      <c r="Q28" s="84"/>
      <c r="R28" s="84"/>
    </row>
    <row r="29" spans="1:19" ht="21.6" x14ac:dyDescent="0.55000000000000004">
      <c r="A29" s="84"/>
      <c r="B29" s="84" t="s">
        <v>68</v>
      </c>
      <c r="C29" s="84"/>
      <c r="D29" s="84"/>
      <c r="E29" s="84"/>
      <c r="F29" s="84"/>
      <c r="G29" s="89" t="s">
        <v>56</v>
      </c>
      <c r="H29" s="84"/>
      <c r="I29" s="84"/>
      <c r="J29" s="84"/>
      <c r="K29" s="84"/>
      <c r="L29" s="84"/>
      <c r="M29" s="84"/>
      <c r="N29" s="84" t="s">
        <v>52</v>
      </c>
      <c r="O29" s="84"/>
      <c r="Q29" s="84"/>
      <c r="R29" s="84"/>
    </row>
    <row r="30" spans="1:19" ht="21.6" x14ac:dyDescent="0.55000000000000004">
      <c r="A30" s="84"/>
      <c r="B30" s="84" t="s">
        <v>77</v>
      </c>
      <c r="C30" s="84"/>
      <c r="D30" s="84"/>
      <c r="E30" s="84"/>
      <c r="F30" s="84"/>
      <c r="G30" s="89" t="s">
        <v>63</v>
      </c>
      <c r="H30" s="84"/>
      <c r="I30" s="84"/>
      <c r="J30" s="84"/>
      <c r="K30" s="84"/>
      <c r="L30" s="84"/>
      <c r="M30" s="84"/>
      <c r="N30" s="84" t="s">
        <v>88</v>
      </c>
      <c r="O30" s="84"/>
      <c r="P30" s="84"/>
      <c r="Q30" s="84"/>
      <c r="R30" s="84"/>
    </row>
    <row r="31" spans="1:19" ht="21.6" x14ac:dyDescent="0.55000000000000004">
      <c r="A31" s="84"/>
      <c r="B31" s="84" t="s">
        <v>76</v>
      </c>
      <c r="C31" s="84"/>
      <c r="D31" s="84"/>
      <c r="E31" s="84"/>
      <c r="F31" s="84"/>
      <c r="G31" s="89" t="s">
        <v>64</v>
      </c>
      <c r="H31" s="84"/>
      <c r="I31" s="84"/>
      <c r="J31" s="84"/>
      <c r="K31" s="84"/>
      <c r="L31" s="84"/>
      <c r="M31" s="84"/>
      <c r="N31" s="84" t="s">
        <v>53</v>
      </c>
      <c r="O31" s="84"/>
      <c r="P31" s="84"/>
      <c r="Q31" s="84"/>
      <c r="R31" s="84"/>
    </row>
  </sheetData>
  <mergeCells count="4">
    <mergeCell ref="A1:R1"/>
    <mergeCell ref="A2:R2"/>
    <mergeCell ref="A3:R3"/>
    <mergeCell ref="D4:P4"/>
  </mergeCells>
  <printOptions horizontalCentered="1"/>
  <pageMargins left="0" right="0" top="0.5868503937007874" bottom="0.19685039370078741" header="0.19685039370078741" footer="0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"/>
  <sheetViews>
    <sheetView view="pageBreakPreview" topLeftCell="A22" zoomScaleNormal="100" zoomScaleSheetLayoutView="100" workbookViewId="0">
      <selection activeCell="Q35" sqref="Q35"/>
    </sheetView>
  </sheetViews>
  <sheetFormatPr defaultColWidth="8.8984375" defaultRowHeight="18.600000000000001" x14ac:dyDescent="0.3"/>
  <cols>
    <col min="1" max="1" width="3" style="60" customWidth="1"/>
    <col min="2" max="2" width="30.59765625" style="60" customWidth="1"/>
    <col min="3" max="3" width="11.59765625" style="60" customWidth="1"/>
    <col min="4" max="4" width="9.3984375" style="60" customWidth="1"/>
    <col min="5" max="5" width="10.296875" style="60" customWidth="1"/>
    <col min="6" max="6" width="10.59765625" style="60" customWidth="1"/>
    <col min="7" max="7" width="9.8984375" style="90" customWidth="1"/>
    <col min="8" max="8" width="10.796875" style="60" customWidth="1"/>
    <col min="9" max="15" width="9.3984375" style="60" customWidth="1"/>
    <col min="16" max="16" width="13.09765625" style="60" customWidth="1"/>
    <col min="17" max="17" width="13.3984375" style="60" customWidth="1"/>
    <col min="18" max="18" width="7.69921875" style="60" customWidth="1"/>
    <col min="19" max="16384" width="8.8984375" style="60"/>
  </cols>
  <sheetData>
    <row r="1" spans="1:19" ht="21.6" x14ac:dyDescent="0.55000000000000004">
      <c r="A1" s="103" t="s">
        <v>74</v>
      </c>
      <c r="B1" s="103"/>
      <c r="C1" s="103"/>
      <c r="D1" s="103"/>
      <c r="E1" s="103"/>
      <c r="F1" s="103"/>
      <c r="G1" s="104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9" ht="21.6" x14ac:dyDescent="0.55000000000000004">
      <c r="A2" s="103" t="s">
        <v>36</v>
      </c>
      <c r="B2" s="103"/>
      <c r="C2" s="103"/>
      <c r="D2" s="103"/>
      <c r="E2" s="103"/>
      <c r="F2" s="103"/>
      <c r="G2" s="103"/>
      <c r="H2" s="104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9" ht="21.6" x14ac:dyDescent="0.55000000000000004">
      <c r="A3" s="105" t="s">
        <v>91</v>
      </c>
      <c r="B3" s="105"/>
      <c r="C3" s="105"/>
      <c r="D3" s="105"/>
      <c r="E3" s="105"/>
      <c r="F3" s="105"/>
      <c r="G3" s="106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9" ht="21.6" x14ac:dyDescent="0.55000000000000004">
      <c r="A4" s="61" t="s">
        <v>37</v>
      </c>
      <c r="B4" s="62" t="s">
        <v>1</v>
      </c>
      <c r="C4" s="61" t="s">
        <v>38</v>
      </c>
      <c r="D4" s="107" t="s">
        <v>39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61" t="s">
        <v>40</v>
      </c>
      <c r="R4" s="61" t="s">
        <v>41</v>
      </c>
    </row>
    <row r="5" spans="1:19" ht="21.6" x14ac:dyDescent="0.55000000000000004">
      <c r="A5" s="63" t="s">
        <v>42</v>
      </c>
      <c r="B5" s="64"/>
      <c r="C5" s="63"/>
      <c r="D5" s="65">
        <v>25112</v>
      </c>
      <c r="E5" s="65">
        <v>25143</v>
      </c>
      <c r="F5" s="65">
        <v>25173</v>
      </c>
      <c r="G5" s="85">
        <v>25204</v>
      </c>
      <c r="H5" s="65">
        <v>25235</v>
      </c>
      <c r="I5" s="65">
        <v>25263</v>
      </c>
      <c r="J5" s="65">
        <v>25294</v>
      </c>
      <c r="K5" s="65">
        <v>25324</v>
      </c>
      <c r="L5" s="65">
        <v>25355</v>
      </c>
      <c r="M5" s="65">
        <v>25385</v>
      </c>
      <c r="N5" s="65">
        <v>25416</v>
      </c>
      <c r="O5" s="65">
        <v>25447</v>
      </c>
      <c r="P5" s="66" t="s">
        <v>43</v>
      </c>
      <c r="Q5" s="63"/>
      <c r="R5" s="67" t="s">
        <v>44</v>
      </c>
    </row>
    <row r="6" spans="1:19" ht="21.6" x14ac:dyDescent="0.55000000000000004">
      <c r="A6" s="68">
        <v>1</v>
      </c>
      <c r="B6" s="68" t="s">
        <v>7</v>
      </c>
      <c r="C6" s="69">
        <f>'แผนการใช้ฯงปม.ไตรมาส1-2ปี 69'!F4</f>
        <v>18800</v>
      </c>
      <c r="D6" s="70">
        <v>0</v>
      </c>
      <c r="E6" s="70">
        <v>7200</v>
      </c>
      <c r="F6" s="70">
        <v>0</v>
      </c>
      <c r="G6" s="74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f t="shared" ref="P6:P24" si="0">SUM(D6+E6+F6+G6+H6+I6+J6+K6+L6+M6+N6+O6)</f>
        <v>7200</v>
      </c>
      <c r="Q6" s="70">
        <f t="shared" ref="Q6:Q22" si="1">SUM(C6-P6)</f>
        <v>11600</v>
      </c>
      <c r="R6" s="71">
        <f t="shared" ref="R6:R27" si="2">P6*100/C6</f>
        <v>38.297872340425535</v>
      </c>
    </row>
    <row r="7" spans="1:19" ht="21.6" x14ac:dyDescent="0.55000000000000004">
      <c r="A7" s="68">
        <v>2</v>
      </c>
      <c r="B7" s="68" t="s">
        <v>45</v>
      </c>
      <c r="C7" s="69">
        <f>'แผนการใช้ฯงปม.ไตรมาส1-2ปี 69'!F5</f>
        <v>200</v>
      </c>
      <c r="D7" s="70">
        <v>0</v>
      </c>
      <c r="E7" s="70">
        <v>0</v>
      </c>
      <c r="F7" s="70">
        <v>0</v>
      </c>
      <c r="G7" s="74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f t="shared" si="0"/>
        <v>0</v>
      </c>
      <c r="Q7" s="70">
        <f t="shared" si="1"/>
        <v>200</v>
      </c>
      <c r="R7" s="71">
        <f t="shared" si="2"/>
        <v>0</v>
      </c>
    </row>
    <row r="8" spans="1:19" ht="21.6" x14ac:dyDescent="0.55000000000000004">
      <c r="A8" s="68">
        <v>3</v>
      </c>
      <c r="B8" s="68" t="s">
        <v>11</v>
      </c>
      <c r="C8" s="69">
        <f>'แผนการใช้ฯงปม.ไตรมาส1-2ปี 69'!F6</f>
        <v>1200</v>
      </c>
      <c r="D8" s="70">
        <v>0</v>
      </c>
      <c r="E8" s="70">
        <v>500</v>
      </c>
      <c r="F8" s="70">
        <v>0</v>
      </c>
      <c r="G8" s="74">
        <v>500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f t="shared" si="0"/>
        <v>1000</v>
      </c>
      <c r="Q8" s="70">
        <f t="shared" si="1"/>
        <v>200</v>
      </c>
      <c r="R8" s="71">
        <f t="shared" si="2"/>
        <v>83.333333333333329</v>
      </c>
    </row>
    <row r="9" spans="1:19" ht="21.6" x14ac:dyDescent="0.55000000000000004">
      <c r="A9" s="68">
        <v>4</v>
      </c>
      <c r="B9" s="68" t="s">
        <v>12</v>
      </c>
      <c r="C9" s="69">
        <f>'แผนการใช้ฯงปม.ไตรมาส1-2ปี 69'!F7</f>
        <v>20100</v>
      </c>
      <c r="D9" s="70">
        <v>0</v>
      </c>
      <c r="E9" s="70">
        <v>0</v>
      </c>
      <c r="F9" s="70">
        <v>4800</v>
      </c>
      <c r="G9" s="74">
        <v>6000</v>
      </c>
      <c r="H9" s="70">
        <v>9600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f t="shared" si="0"/>
        <v>20400</v>
      </c>
      <c r="Q9" s="70">
        <f t="shared" si="1"/>
        <v>-300</v>
      </c>
      <c r="R9" s="71">
        <f t="shared" si="2"/>
        <v>101.49253731343283</v>
      </c>
    </row>
    <row r="10" spans="1:19" ht="21.6" x14ac:dyDescent="0.55000000000000004">
      <c r="A10" s="72">
        <v>5</v>
      </c>
      <c r="B10" s="68" t="s">
        <v>13</v>
      </c>
      <c r="C10" s="69">
        <f>'แผนการใช้ฯงปม.ไตรมาส1-2ปี 69'!F8</f>
        <v>1000</v>
      </c>
      <c r="D10" s="70">
        <v>0</v>
      </c>
      <c r="E10" s="70">
        <v>1600</v>
      </c>
      <c r="F10" s="70">
        <v>0</v>
      </c>
      <c r="G10" s="74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f t="shared" si="0"/>
        <v>1600</v>
      </c>
      <c r="Q10" s="70">
        <f t="shared" si="1"/>
        <v>-600</v>
      </c>
      <c r="R10" s="71">
        <f t="shared" si="2"/>
        <v>160</v>
      </c>
    </row>
    <row r="11" spans="1:19" ht="21.6" x14ac:dyDescent="0.55000000000000004">
      <c r="A11" s="68">
        <v>6</v>
      </c>
      <c r="B11" s="68" t="s">
        <v>14</v>
      </c>
      <c r="C11" s="69">
        <f>4000+2000</f>
        <v>6000</v>
      </c>
      <c r="D11" s="70">
        <v>0</v>
      </c>
      <c r="E11" s="70">
        <v>0</v>
      </c>
      <c r="F11" s="70">
        <v>0</v>
      </c>
      <c r="G11" s="74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f t="shared" si="0"/>
        <v>0</v>
      </c>
      <c r="Q11" s="70">
        <f t="shared" si="1"/>
        <v>6000</v>
      </c>
      <c r="R11" s="71">
        <f t="shared" si="2"/>
        <v>0</v>
      </c>
    </row>
    <row r="12" spans="1:19" ht="21.6" x14ac:dyDescent="0.55000000000000004">
      <c r="A12" s="68">
        <v>7</v>
      </c>
      <c r="B12" s="68" t="s">
        <v>46</v>
      </c>
      <c r="C12" s="69">
        <f>'แผนการใช้ฯงปม.ไตรมาส1-2ปี 69'!F12</f>
        <v>349800</v>
      </c>
      <c r="D12" s="70">
        <v>0</v>
      </c>
      <c r="E12" s="70">
        <f>62880+9440+22520+16000+34080</f>
        <v>144920</v>
      </c>
      <c r="F12" s="70">
        <v>0</v>
      </c>
      <c r="G12" s="74">
        <v>0</v>
      </c>
      <c r="H12" s="70">
        <v>26040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f t="shared" si="0"/>
        <v>170960</v>
      </c>
      <c r="Q12" s="70">
        <f t="shared" si="1"/>
        <v>178840</v>
      </c>
      <c r="R12" s="71">
        <f t="shared" si="2"/>
        <v>48.873642081189253</v>
      </c>
    </row>
    <row r="13" spans="1:19" ht="21.6" x14ac:dyDescent="0.55000000000000004">
      <c r="A13" s="68">
        <v>8</v>
      </c>
      <c r="B13" s="68" t="s">
        <v>19</v>
      </c>
      <c r="C13" s="69">
        <f>'แผนการใช้ฯงปม.ไตรมาส1-2ปี 69'!F13</f>
        <v>57600</v>
      </c>
      <c r="D13" s="70">
        <v>0</v>
      </c>
      <c r="E13" s="70">
        <v>32100</v>
      </c>
      <c r="F13" s="70">
        <v>0</v>
      </c>
      <c r="G13" s="74">
        <v>0</v>
      </c>
      <c r="H13" s="70">
        <v>32100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f t="shared" si="0"/>
        <v>64200</v>
      </c>
      <c r="Q13" s="70">
        <f t="shared" si="1"/>
        <v>-6600</v>
      </c>
      <c r="R13" s="71">
        <f t="shared" si="2"/>
        <v>111.45833333333333</v>
      </c>
    </row>
    <row r="14" spans="1:19" ht="21.6" x14ac:dyDescent="0.55000000000000004">
      <c r="A14" s="68">
        <v>9</v>
      </c>
      <c r="B14" s="68" t="s">
        <v>21</v>
      </c>
      <c r="C14" s="69">
        <f>'แผนการใช้ฯงปม.ไตรมาส1-2ปี 69'!F14</f>
        <v>9200</v>
      </c>
      <c r="D14" s="70">
        <v>0</v>
      </c>
      <c r="E14" s="70">
        <v>0</v>
      </c>
      <c r="F14" s="70">
        <v>0</v>
      </c>
      <c r="G14" s="74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f t="shared" si="0"/>
        <v>0</v>
      </c>
      <c r="Q14" s="70">
        <f t="shared" si="1"/>
        <v>9200</v>
      </c>
      <c r="R14" s="71">
        <f t="shared" si="2"/>
        <v>0</v>
      </c>
    </row>
    <row r="15" spans="1:19" ht="21.6" x14ac:dyDescent="0.55000000000000004">
      <c r="A15" s="68">
        <v>10</v>
      </c>
      <c r="B15" s="68" t="s">
        <v>22</v>
      </c>
      <c r="C15" s="69">
        <f>'แผนการใช้ฯงปม.ไตรมาส1-2ปี 69'!F15</f>
        <v>44200</v>
      </c>
      <c r="D15" s="70">
        <v>0</v>
      </c>
      <c r="E15" s="70">
        <v>0</v>
      </c>
      <c r="F15" s="70">
        <v>11400</v>
      </c>
      <c r="G15" s="74">
        <v>5700</v>
      </c>
      <c r="H15" s="70">
        <v>5700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f t="shared" si="0"/>
        <v>22800</v>
      </c>
      <c r="Q15" s="70">
        <f t="shared" si="1"/>
        <v>21400</v>
      </c>
      <c r="R15" s="71">
        <f t="shared" si="2"/>
        <v>51.58371040723982</v>
      </c>
    </row>
    <row r="16" spans="1:19" ht="21.6" x14ac:dyDescent="0.55000000000000004">
      <c r="A16" s="68">
        <v>11</v>
      </c>
      <c r="B16" s="68" t="s">
        <v>47</v>
      </c>
      <c r="C16" s="69">
        <f>'แผนการใช้ฯงปม.ไตรมาส1-2ปี 69'!F18+60000</f>
        <v>640800</v>
      </c>
      <c r="D16" s="70">
        <v>0</v>
      </c>
      <c r="E16" s="70">
        <v>95000</v>
      </c>
      <c r="F16" s="70">
        <v>107000</v>
      </c>
      <c r="G16" s="74">
        <v>107000</v>
      </c>
      <c r="H16" s="70">
        <v>95000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f t="shared" si="0"/>
        <v>404000</v>
      </c>
      <c r="Q16" s="70">
        <f t="shared" si="1"/>
        <v>236800</v>
      </c>
      <c r="R16" s="71">
        <f t="shared" si="2"/>
        <v>63.046192259675408</v>
      </c>
      <c r="S16" s="73" t="s">
        <v>84</v>
      </c>
    </row>
    <row r="17" spans="1:19" ht="21.6" x14ac:dyDescent="0.55000000000000004">
      <c r="A17" s="68">
        <v>12</v>
      </c>
      <c r="B17" s="68" t="s">
        <v>26</v>
      </c>
      <c r="C17" s="69">
        <f>'แผนการใช้ฯงปม.ไตรมาส1-2ปี 69'!F19</f>
        <v>4800</v>
      </c>
      <c r="D17" s="70">
        <v>0</v>
      </c>
      <c r="E17" s="74">
        <f>4800+22000</f>
        <v>26800</v>
      </c>
      <c r="F17" s="70">
        <v>0</v>
      </c>
      <c r="G17" s="74">
        <v>4950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f t="shared" si="0"/>
        <v>31750</v>
      </c>
      <c r="Q17" s="70">
        <f t="shared" si="1"/>
        <v>-26950</v>
      </c>
      <c r="R17" s="71">
        <f t="shared" si="2"/>
        <v>661.45833333333337</v>
      </c>
    </row>
    <row r="18" spans="1:19" ht="21.6" x14ac:dyDescent="0.55000000000000004">
      <c r="A18" s="68">
        <v>13</v>
      </c>
      <c r="B18" s="68" t="s">
        <v>27</v>
      </c>
      <c r="C18" s="69">
        <f>'แผนการใช้ฯงปม.ไตรมาส1-2ปี 69'!F20</f>
        <v>2600</v>
      </c>
      <c r="D18" s="70">
        <v>0</v>
      </c>
      <c r="E18" s="70">
        <v>0</v>
      </c>
      <c r="F18" s="70">
        <v>0</v>
      </c>
      <c r="G18" s="74">
        <v>0</v>
      </c>
      <c r="H18" s="70">
        <v>4500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f t="shared" si="0"/>
        <v>4500</v>
      </c>
      <c r="Q18" s="70">
        <f t="shared" si="1"/>
        <v>-1900</v>
      </c>
      <c r="R18" s="71">
        <f t="shared" si="2"/>
        <v>173.07692307692307</v>
      </c>
    </row>
    <row r="19" spans="1:19" ht="21.6" x14ac:dyDescent="0.55000000000000004">
      <c r="A19" s="68">
        <v>14</v>
      </c>
      <c r="B19" s="68" t="s">
        <v>28</v>
      </c>
      <c r="C19" s="69">
        <f>'แผนการใช้ฯงปม.ไตรมาส1-2ปี 69'!F21</f>
        <v>500</v>
      </c>
      <c r="D19" s="70">
        <v>0</v>
      </c>
      <c r="E19" s="70">
        <v>0</v>
      </c>
      <c r="F19" s="70">
        <v>0</v>
      </c>
      <c r="G19" s="74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f t="shared" si="0"/>
        <v>0</v>
      </c>
      <c r="Q19" s="70">
        <f t="shared" si="1"/>
        <v>500</v>
      </c>
      <c r="R19" s="71">
        <f t="shared" si="2"/>
        <v>0</v>
      </c>
    </row>
    <row r="20" spans="1:19" ht="21.6" x14ac:dyDescent="0.55000000000000004">
      <c r="A20" s="68">
        <v>15</v>
      </c>
      <c r="B20" s="68" t="s">
        <v>48</v>
      </c>
      <c r="C20" s="69">
        <f>'แผนการใช้ฯงปม.ไตรมาส1-2ปี 69'!F22</f>
        <v>54500</v>
      </c>
      <c r="D20" s="70">
        <v>0</v>
      </c>
      <c r="E20" s="70">
        <v>0</v>
      </c>
      <c r="F20" s="70">
        <v>9000</v>
      </c>
      <c r="G20" s="74">
        <v>3000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f t="shared" si="0"/>
        <v>12000</v>
      </c>
      <c r="Q20" s="70">
        <f t="shared" si="1"/>
        <v>42500</v>
      </c>
      <c r="R20" s="71">
        <f t="shared" si="2"/>
        <v>22.01834862385321</v>
      </c>
    </row>
    <row r="21" spans="1:19" ht="21.6" x14ac:dyDescent="0.55000000000000004">
      <c r="A21" s="68">
        <v>16</v>
      </c>
      <c r="B21" s="68" t="s">
        <v>49</v>
      </c>
      <c r="C21" s="69">
        <f>'แผนการใช้ฯงปม.ไตรมาส1-2ปี 69'!F23</f>
        <v>66900</v>
      </c>
      <c r="D21" s="70">
        <f>10774.84+905.22</f>
        <v>11680.06</v>
      </c>
      <c r="E21" s="70">
        <f>11021.82+1014.36</f>
        <v>12036.18</v>
      </c>
      <c r="F21" s="70">
        <f>9365.54+1029.34</f>
        <v>10394.880000000001</v>
      </c>
      <c r="G21" s="74">
        <f>7326.73+1333.22</f>
        <v>8659.9499999999989</v>
      </c>
      <c r="H21" s="70">
        <f>7520.64+1091.4</f>
        <v>8612.0400000000009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f t="shared" si="0"/>
        <v>51383.109999999993</v>
      </c>
      <c r="Q21" s="70">
        <f t="shared" si="1"/>
        <v>15516.890000000007</v>
      </c>
      <c r="R21" s="71">
        <f t="shared" si="2"/>
        <v>76.805844544095649</v>
      </c>
    </row>
    <row r="22" spans="1:19" s="79" customFormat="1" ht="22.2" x14ac:dyDescent="0.6">
      <c r="A22" s="75"/>
      <c r="B22" s="75" t="s">
        <v>33</v>
      </c>
      <c r="C22" s="76">
        <f>SUM(C6:C21)</f>
        <v>1278200</v>
      </c>
      <c r="D22" s="77">
        <f t="shared" ref="D22:O22" si="3">SUM(D6:D21)</f>
        <v>11680.06</v>
      </c>
      <c r="E22" s="77">
        <f t="shared" si="3"/>
        <v>320156.18</v>
      </c>
      <c r="F22" s="77">
        <f t="shared" si="3"/>
        <v>142594.88</v>
      </c>
      <c r="G22" s="86">
        <f t="shared" si="3"/>
        <v>135809.95000000001</v>
      </c>
      <c r="H22" s="77">
        <f t="shared" si="3"/>
        <v>181552.04</v>
      </c>
      <c r="I22" s="77">
        <f t="shared" si="3"/>
        <v>0</v>
      </c>
      <c r="J22" s="77">
        <f t="shared" si="3"/>
        <v>0</v>
      </c>
      <c r="K22" s="77">
        <f t="shared" si="3"/>
        <v>0</v>
      </c>
      <c r="L22" s="77">
        <f t="shared" si="3"/>
        <v>0</v>
      </c>
      <c r="M22" s="77">
        <f t="shared" si="3"/>
        <v>0</v>
      </c>
      <c r="N22" s="77">
        <f t="shared" si="3"/>
        <v>0</v>
      </c>
      <c r="O22" s="77">
        <f t="shared" si="3"/>
        <v>0</v>
      </c>
      <c r="P22" s="77">
        <f t="shared" si="0"/>
        <v>791793.1100000001</v>
      </c>
      <c r="Q22" s="77">
        <f t="shared" si="1"/>
        <v>486406.8899999999</v>
      </c>
      <c r="R22" s="78">
        <f t="shared" si="2"/>
        <v>61.945948208418102</v>
      </c>
    </row>
    <row r="23" spans="1:19" ht="21.6" x14ac:dyDescent="0.55000000000000004">
      <c r="A23" s="68">
        <v>1</v>
      </c>
      <c r="B23" s="68" t="s">
        <v>57</v>
      </c>
      <c r="C23" s="69">
        <f>'แผนการใช้ฯงปม.ไตรมาส1-2ปี 69'!F25</f>
        <v>20700</v>
      </c>
      <c r="D23" s="70">
        <v>0</v>
      </c>
      <c r="E23" s="70">
        <v>10350</v>
      </c>
      <c r="F23" s="70">
        <v>0</v>
      </c>
      <c r="G23" s="74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f t="shared" si="0"/>
        <v>10350</v>
      </c>
      <c r="Q23" s="70">
        <f>SUM(C23-P23)</f>
        <v>10350</v>
      </c>
      <c r="R23" s="71">
        <f t="shared" si="2"/>
        <v>50</v>
      </c>
    </row>
    <row r="24" spans="1:19" ht="21.6" x14ac:dyDescent="0.55000000000000004">
      <c r="A24" s="68">
        <v>2</v>
      </c>
      <c r="B24" s="68" t="s">
        <v>58</v>
      </c>
      <c r="C24" s="69">
        <f>'แผนการใช้ฯงปม.ไตรมาส1-2ปี 69'!F26</f>
        <v>22000</v>
      </c>
      <c r="D24" s="70">
        <v>0</v>
      </c>
      <c r="E24" s="70">
        <v>0</v>
      </c>
      <c r="F24" s="70">
        <v>0</v>
      </c>
      <c r="G24" s="74">
        <f t="shared" ref="G24:O24" si="4">SUM(F24)</f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0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0"/>
        <v>0</v>
      </c>
      <c r="Q24" s="70">
        <f>SUM(C24-P24)</f>
        <v>22000</v>
      </c>
      <c r="R24" s="71">
        <f t="shared" si="2"/>
        <v>0</v>
      </c>
      <c r="S24" s="80" t="s">
        <v>86</v>
      </c>
    </row>
    <row r="25" spans="1:19" ht="22.2" x14ac:dyDescent="0.6">
      <c r="A25" s="68"/>
      <c r="B25" s="81" t="s">
        <v>61</v>
      </c>
      <c r="C25" s="82">
        <f>SUM(C23:C24)</f>
        <v>42700</v>
      </c>
      <c r="D25" s="82">
        <f t="shared" ref="D25:O25" si="5">SUM(D23:D24)</f>
        <v>0</v>
      </c>
      <c r="E25" s="82">
        <f t="shared" si="5"/>
        <v>10350</v>
      </c>
      <c r="F25" s="82">
        <f t="shared" si="5"/>
        <v>0</v>
      </c>
      <c r="G25" s="87">
        <f t="shared" si="5"/>
        <v>0</v>
      </c>
      <c r="H25" s="82">
        <f t="shared" si="5"/>
        <v>0</v>
      </c>
      <c r="I25" s="82">
        <f t="shared" si="5"/>
        <v>0</v>
      </c>
      <c r="J25" s="82">
        <f t="shared" si="5"/>
        <v>0</v>
      </c>
      <c r="K25" s="82">
        <f t="shared" si="5"/>
        <v>0</v>
      </c>
      <c r="L25" s="82">
        <f t="shared" si="5"/>
        <v>0</v>
      </c>
      <c r="M25" s="82">
        <f t="shared" si="5"/>
        <v>0</v>
      </c>
      <c r="N25" s="82">
        <f t="shared" si="5"/>
        <v>0</v>
      </c>
      <c r="O25" s="82">
        <f t="shared" si="5"/>
        <v>0</v>
      </c>
      <c r="P25" s="82">
        <f>SUM(P23:P24)</f>
        <v>10350</v>
      </c>
      <c r="Q25" s="82">
        <f>SUM(Q23:Q24)</f>
        <v>32350</v>
      </c>
      <c r="R25" s="71">
        <f t="shared" si="2"/>
        <v>24.238875878220142</v>
      </c>
    </row>
    <row r="26" spans="1:19" ht="22.2" x14ac:dyDescent="0.6">
      <c r="A26" s="68"/>
      <c r="B26" s="68" t="s">
        <v>50</v>
      </c>
      <c r="C26" s="82">
        <v>38450</v>
      </c>
      <c r="D26" s="70">
        <v>0</v>
      </c>
      <c r="E26" s="70">
        <v>0</v>
      </c>
      <c r="F26" s="70"/>
      <c r="G26" s="74">
        <v>0</v>
      </c>
      <c r="H26" s="70"/>
      <c r="I26" s="70"/>
      <c r="J26" s="70"/>
      <c r="K26" s="70"/>
      <c r="L26" s="70"/>
      <c r="M26" s="70"/>
      <c r="N26" s="70"/>
      <c r="O26" s="70"/>
      <c r="P26" s="83">
        <f>SUM(D26+E26+F26+G26+H26+I26+J26+K26+L26+M26+N26+O26)</f>
        <v>0</v>
      </c>
      <c r="Q26" s="83">
        <f>SUM(C26-P26)</f>
        <v>38450</v>
      </c>
      <c r="R26" s="71">
        <f t="shared" si="2"/>
        <v>0</v>
      </c>
    </row>
    <row r="27" spans="1:19" s="79" customFormat="1" ht="22.2" x14ac:dyDescent="0.6">
      <c r="A27" s="75"/>
      <c r="B27" s="75" t="s">
        <v>51</v>
      </c>
      <c r="C27" s="76">
        <f>C22+C25</f>
        <v>1320900</v>
      </c>
      <c r="D27" s="76">
        <f>D22+D25</f>
        <v>11680.06</v>
      </c>
      <c r="E27" s="76">
        <f t="shared" ref="E27:O27" si="6">E22+E25</f>
        <v>330506.18</v>
      </c>
      <c r="F27" s="76">
        <f t="shared" si="6"/>
        <v>142594.88</v>
      </c>
      <c r="G27" s="88">
        <f t="shared" si="6"/>
        <v>135809.95000000001</v>
      </c>
      <c r="H27" s="76">
        <f t="shared" si="6"/>
        <v>181552.04</v>
      </c>
      <c r="I27" s="76">
        <f t="shared" si="6"/>
        <v>0</v>
      </c>
      <c r="J27" s="76">
        <f t="shared" si="6"/>
        <v>0</v>
      </c>
      <c r="K27" s="76">
        <f t="shared" si="6"/>
        <v>0</v>
      </c>
      <c r="L27" s="76">
        <f t="shared" si="6"/>
        <v>0</v>
      </c>
      <c r="M27" s="76">
        <f t="shared" si="6"/>
        <v>0</v>
      </c>
      <c r="N27" s="76">
        <f t="shared" si="6"/>
        <v>0</v>
      </c>
      <c r="O27" s="76">
        <f t="shared" si="6"/>
        <v>0</v>
      </c>
      <c r="P27" s="77">
        <f>SUM(D27+E27+F27+G27+H27+I27+J27+K27+L27+M27+N27+O27)</f>
        <v>802143.1100000001</v>
      </c>
      <c r="Q27" s="77">
        <f>SUM(C27-P27)</f>
        <v>518756.8899999999</v>
      </c>
      <c r="R27" s="78">
        <f t="shared" si="2"/>
        <v>60.727012642895005</v>
      </c>
    </row>
    <row r="28" spans="1:19" ht="21.6" x14ac:dyDescent="0.55000000000000004">
      <c r="A28" s="84"/>
      <c r="B28" s="84" t="s">
        <v>54</v>
      </c>
      <c r="C28" s="84"/>
      <c r="D28" s="84"/>
      <c r="E28" s="84"/>
      <c r="F28" s="84"/>
      <c r="G28" s="89" t="s">
        <v>65</v>
      </c>
      <c r="H28" s="84"/>
      <c r="I28" s="84"/>
      <c r="J28" s="84"/>
      <c r="K28" s="84"/>
      <c r="L28" s="84"/>
      <c r="M28" s="84"/>
      <c r="N28" s="84"/>
      <c r="O28" s="84" t="s">
        <v>67</v>
      </c>
      <c r="P28" s="84"/>
      <c r="Q28" s="84"/>
      <c r="R28" s="84"/>
    </row>
    <row r="29" spans="1:19" ht="21.6" x14ac:dyDescent="0.55000000000000004">
      <c r="A29" s="84"/>
      <c r="B29" s="84" t="s">
        <v>68</v>
      </c>
      <c r="C29" s="84"/>
      <c r="D29" s="84"/>
      <c r="E29" s="84"/>
      <c r="F29" s="84"/>
      <c r="G29" s="89" t="s">
        <v>56</v>
      </c>
      <c r="H29" s="84"/>
      <c r="I29" s="84"/>
      <c r="J29" s="84"/>
      <c r="K29" s="84"/>
      <c r="L29" s="84"/>
      <c r="M29" s="84"/>
      <c r="N29" s="84" t="s">
        <v>52</v>
      </c>
      <c r="O29" s="84"/>
      <c r="Q29" s="84"/>
      <c r="R29" s="84"/>
    </row>
    <row r="30" spans="1:19" ht="21.6" x14ac:dyDescent="0.55000000000000004">
      <c r="A30" s="84"/>
      <c r="B30" s="84" t="s">
        <v>77</v>
      </c>
      <c r="C30" s="84"/>
      <c r="D30" s="84"/>
      <c r="E30" s="84"/>
      <c r="F30" s="84"/>
      <c r="G30" s="89" t="s">
        <v>63</v>
      </c>
      <c r="H30" s="84"/>
      <c r="I30" s="84"/>
      <c r="J30" s="84"/>
      <c r="K30" s="84"/>
      <c r="L30" s="84"/>
      <c r="M30" s="84"/>
      <c r="N30" s="84" t="s">
        <v>88</v>
      </c>
      <c r="O30" s="84"/>
      <c r="P30" s="84"/>
      <c r="Q30" s="84"/>
      <c r="R30" s="84"/>
    </row>
    <row r="31" spans="1:19" ht="21.6" x14ac:dyDescent="0.55000000000000004">
      <c r="A31" s="84"/>
      <c r="B31" s="84" t="s">
        <v>76</v>
      </c>
      <c r="C31" s="84"/>
      <c r="D31" s="84"/>
      <c r="E31" s="84"/>
      <c r="F31" s="84"/>
      <c r="G31" s="89" t="s">
        <v>64</v>
      </c>
      <c r="H31" s="84"/>
      <c r="I31" s="84"/>
      <c r="J31" s="84"/>
      <c r="K31" s="84"/>
      <c r="L31" s="84"/>
      <c r="M31" s="84"/>
      <c r="N31" s="84" t="s">
        <v>53</v>
      </c>
      <c r="O31" s="84"/>
      <c r="P31" s="84"/>
      <c r="Q31" s="84"/>
      <c r="R31" s="84"/>
    </row>
  </sheetData>
  <mergeCells count="4">
    <mergeCell ref="A1:R1"/>
    <mergeCell ref="A2:R2"/>
    <mergeCell ref="A3:R3"/>
    <mergeCell ref="D4:P4"/>
  </mergeCells>
  <printOptions horizontalCentered="1"/>
  <pageMargins left="3.937007874015748E-2" right="3.937007874015748E-2" top="0.15748031496062992" bottom="0.15748031496062992" header="0.31496062992125984" footer="0.31496062992125984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view="pageBreakPreview" topLeftCell="A29" zoomScaleNormal="100" zoomScaleSheetLayoutView="100" workbookViewId="0">
      <selection activeCell="K35" sqref="K35"/>
    </sheetView>
  </sheetViews>
  <sheetFormatPr defaultColWidth="8.8984375" defaultRowHeight="18.600000000000001" x14ac:dyDescent="0.3"/>
  <cols>
    <col min="1" max="1" width="3" style="60" customWidth="1"/>
    <col min="2" max="2" width="29" style="60" customWidth="1"/>
    <col min="3" max="3" width="11.59765625" style="60" customWidth="1"/>
    <col min="4" max="4" width="9.3984375" style="60" customWidth="1"/>
    <col min="5" max="5" width="10.296875" style="60" customWidth="1"/>
    <col min="6" max="6" width="10.59765625" style="60" customWidth="1"/>
    <col min="7" max="7" width="9.8984375" style="90" customWidth="1"/>
    <col min="8" max="8" width="10.796875" style="60" customWidth="1"/>
    <col min="9" max="9" width="10.59765625" style="60" customWidth="1"/>
    <col min="10" max="15" width="9.3984375" style="60" customWidth="1"/>
    <col min="16" max="16" width="13.09765625" style="60" customWidth="1"/>
    <col min="17" max="17" width="13.3984375" style="60" customWidth="1"/>
    <col min="18" max="18" width="7.69921875" style="60" customWidth="1"/>
    <col min="19" max="16384" width="8.8984375" style="60"/>
  </cols>
  <sheetData>
    <row r="1" spans="1:19" ht="21.6" x14ac:dyDescent="0.55000000000000004">
      <c r="A1" s="103" t="s">
        <v>74</v>
      </c>
      <c r="B1" s="103"/>
      <c r="C1" s="103"/>
      <c r="D1" s="103"/>
      <c r="E1" s="103"/>
      <c r="F1" s="103"/>
      <c r="G1" s="104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9" ht="21.6" x14ac:dyDescent="0.55000000000000004">
      <c r="A2" s="103" t="s">
        <v>36</v>
      </c>
      <c r="B2" s="103"/>
      <c r="C2" s="103"/>
      <c r="D2" s="103"/>
      <c r="E2" s="103"/>
      <c r="F2" s="103"/>
      <c r="G2" s="103"/>
      <c r="H2" s="104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9" ht="21.6" x14ac:dyDescent="0.55000000000000004">
      <c r="A3" s="105" t="s">
        <v>92</v>
      </c>
      <c r="B3" s="105"/>
      <c r="C3" s="105"/>
      <c r="D3" s="105"/>
      <c r="E3" s="105"/>
      <c r="F3" s="105"/>
      <c r="G3" s="106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9" ht="21.6" x14ac:dyDescent="0.55000000000000004">
      <c r="A4" s="61" t="s">
        <v>37</v>
      </c>
      <c r="B4" s="62" t="s">
        <v>1</v>
      </c>
      <c r="C4" s="61" t="s">
        <v>38</v>
      </c>
      <c r="D4" s="107" t="s">
        <v>39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61" t="s">
        <v>40</v>
      </c>
      <c r="R4" s="61" t="s">
        <v>41</v>
      </c>
    </row>
    <row r="5" spans="1:19" ht="21.6" x14ac:dyDescent="0.55000000000000004">
      <c r="A5" s="63" t="s">
        <v>42</v>
      </c>
      <c r="B5" s="64"/>
      <c r="C5" s="63"/>
      <c r="D5" s="65">
        <v>25112</v>
      </c>
      <c r="E5" s="65">
        <v>25143</v>
      </c>
      <c r="F5" s="65">
        <v>25173</v>
      </c>
      <c r="G5" s="85">
        <v>25204</v>
      </c>
      <c r="H5" s="65">
        <v>25235</v>
      </c>
      <c r="I5" s="65">
        <v>25263</v>
      </c>
      <c r="J5" s="65">
        <v>25294</v>
      </c>
      <c r="K5" s="65">
        <v>25324</v>
      </c>
      <c r="L5" s="65">
        <v>25355</v>
      </c>
      <c r="M5" s="65">
        <v>25385</v>
      </c>
      <c r="N5" s="65">
        <v>25416</v>
      </c>
      <c r="O5" s="65">
        <v>25447</v>
      </c>
      <c r="P5" s="66" t="s">
        <v>43</v>
      </c>
      <c r="Q5" s="63"/>
      <c r="R5" s="67" t="s">
        <v>44</v>
      </c>
    </row>
    <row r="6" spans="1:19" ht="21.6" x14ac:dyDescent="0.55000000000000004">
      <c r="A6" s="68">
        <v>1</v>
      </c>
      <c r="B6" s="68" t="s">
        <v>7</v>
      </c>
      <c r="C6" s="69">
        <f>'แผนการใช้ฯงปม.ไตรมาส1-2ปี 69'!F4</f>
        <v>18800</v>
      </c>
      <c r="D6" s="70">
        <v>0</v>
      </c>
      <c r="E6" s="70">
        <v>7200</v>
      </c>
      <c r="F6" s="70">
        <v>0</v>
      </c>
      <c r="G6" s="74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f t="shared" ref="P6:P24" si="0">SUM(D6+E6+F6+G6+H6+I6+J6+K6+L6+M6+N6+O6)</f>
        <v>7200</v>
      </c>
      <c r="Q6" s="70">
        <f t="shared" ref="Q6:Q22" si="1">SUM(C6-P6)</f>
        <v>11600</v>
      </c>
      <c r="R6" s="71">
        <f t="shared" ref="R6:R27" si="2">P6*100/C6</f>
        <v>38.297872340425535</v>
      </c>
    </row>
    <row r="7" spans="1:19" ht="21.6" x14ac:dyDescent="0.55000000000000004">
      <c r="A7" s="68">
        <v>2</v>
      </c>
      <c r="B7" s="68" t="s">
        <v>45</v>
      </c>
      <c r="C7" s="69">
        <f>'แผนการใช้ฯงปม.ไตรมาส1-2ปี 69'!F5</f>
        <v>200</v>
      </c>
      <c r="D7" s="70">
        <v>0</v>
      </c>
      <c r="E7" s="70">
        <v>0</v>
      </c>
      <c r="F7" s="70">
        <v>0</v>
      </c>
      <c r="G7" s="74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f t="shared" si="0"/>
        <v>0</v>
      </c>
      <c r="Q7" s="70">
        <f t="shared" si="1"/>
        <v>200</v>
      </c>
      <c r="R7" s="71">
        <f t="shared" si="2"/>
        <v>0</v>
      </c>
    </row>
    <row r="8" spans="1:19" ht="21.6" x14ac:dyDescent="0.55000000000000004">
      <c r="A8" s="68">
        <v>3</v>
      </c>
      <c r="B8" s="68" t="s">
        <v>11</v>
      </c>
      <c r="C8" s="69">
        <f>'แผนการใช้ฯงปม.ไตรมาส1-2ปี 69'!F6</f>
        <v>1200</v>
      </c>
      <c r="D8" s="70">
        <v>0</v>
      </c>
      <c r="E8" s="70">
        <v>500</v>
      </c>
      <c r="F8" s="70">
        <v>0</v>
      </c>
      <c r="G8" s="74">
        <v>500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f t="shared" si="0"/>
        <v>1000</v>
      </c>
      <c r="Q8" s="70">
        <f t="shared" si="1"/>
        <v>200</v>
      </c>
      <c r="R8" s="71">
        <f t="shared" si="2"/>
        <v>83.333333333333329</v>
      </c>
    </row>
    <row r="9" spans="1:19" ht="21.6" x14ac:dyDescent="0.55000000000000004">
      <c r="A9" s="68">
        <v>4</v>
      </c>
      <c r="B9" s="68" t="s">
        <v>12</v>
      </c>
      <c r="C9" s="69">
        <f>'แผนการใช้ฯงปม.ไตรมาส1-2ปี 69'!F7</f>
        <v>20100</v>
      </c>
      <c r="D9" s="70">
        <v>0</v>
      </c>
      <c r="E9" s="70">
        <v>0</v>
      </c>
      <c r="F9" s="70">
        <v>4800</v>
      </c>
      <c r="G9" s="74">
        <v>6000</v>
      </c>
      <c r="H9" s="70">
        <v>9600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f t="shared" si="0"/>
        <v>20400</v>
      </c>
      <c r="Q9" s="70">
        <f t="shared" si="1"/>
        <v>-300</v>
      </c>
      <c r="R9" s="71">
        <f t="shared" si="2"/>
        <v>101.49253731343283</v>
      </c>
    </row>
    <row r="10" spans="1:19" ht="21.6" x14ac:dyDescent="0.55000000000000004">
      <c r="A10" s="72">
        <v>5</v>
      </c>
      <c r="B10" s="68" t="s">
        <v>13</v>
      </c>
      <c r="C10" s="69">
        <f>'แผนการใช้ฯงปม.ไตรมาส1-2ปี 69'!F8</f>
        <v>1000</v>
      </c>
      <c r="D10" s="70">
        <v>0</v>
      </c>
      <c r="E10" s="70">
        <v>1600</v>
      </c>
      <c r="F10" s="70">
        <v>0</v>
      </c>
      <c r="G10" s="74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f t="shared" si="0"/>
        <v>1600</v>
      </c>
      <c r="Q10" s="70">
        <f t="shared" si="1"/>
        <v>-600</v>
      </c>
      <c r="R10" s="71">
        <f t="shared" si="2"/>
        <v>160</v>
      </c>
    </row>
    <row r="11" spans="1:19" ht="21.6" x14ac:dyDescent="0.55000000000000004">
      <c r="A11" s="68">
        <v>6</v>
      </c>
      <c r="B11" s="68" t="s">
        <v>14</v>
      </c>
      <c r="C11" s="69">
        <f>4000+2000</f>
        <v>6000</v>
      </c>
      <c r="D11" s="70">
        <v>0</v>
      </c>
      <c r="E11" s="70">
        <v>0</v>
      </c>
      <c r="F11" s="70">
        <v>0</v>
      </c>
      <c r="G11" s="74">
        <v>0</v>
      </c>
      <c r="H11" s="70">
        <v>0</v>
      </c>
      <c r="I11" s="74">
        <v>3000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f t="shared" si="0"/>
        <v>3000</v>
      </c>
      <c r="Q11" s="70">
        <f t="shared" si="1"/>
        <v>3000</v>
      </c>
      <c r="R11" s="71">
        <f t="shared" si="2"/>
        <v>50</v>
      </c>
    </row>
    <row r="12" spans="1:19" ht="21.6" x14ac:dyDescent="0.55000000000000004">
      <c r="A12" s="68">
        <v>7</v>
      </c>
      <c r="B12" s="68" t="s">
        <v>46</v>
      </c>
      <c r="C12" s="69">
        <f>'แผนการใช้ฯงปม.ไตรมาส1-2ปี 69'!F12</f>
        <v>349800</v>
      </c>
      <c r="D12" s="70">
        <v>0</v>
      </c>
      <c r="E12" s="70">
        <f>62880+9440+22520+16000+34080</f>
        <v>144920</v>
      </c>
      <c r="F12" s="70">
        <v>0</v>
      </c>
      <c r="G12" s="74">
        <v>0</v>
      </c>
      <c r="H12" s="70">
        <v>26040</v>
      </c>
      <c r="I12" s="74">
        <f>23080+11320+13940</f>
        <v>48340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f t="shared" si="0"/>
        <v>219300</v>
      </c>
      <c r="Q12" s="70">
        <f t="shared" si="1"/>
        <v>130500</v>
      </c>
      <c r="R12" s="71">
        <f t="shared" si="2"/>
        <v>62.692967409948544</v>
      </c>
    </row>
    <row r="13" spans="1:19" ht="21.6" x14ac:dyDescent="0.55000000000000004">
      <c r="A13" s="68">
        <v>8</v>
      </c>
      <c r="B13" s="68" t="s">
        <v>19</v>
      </c>
      <c r="C13" s="69">
        <f>'แผนการใช้ฯงปม.ไตรมาส1-2ปี 69'!F13</f>
        <v>57600</v>
      </c>
      <c r="D13" s="70">
        <v>0</v>
      </c>
      <c r="E13" s="70">
        <v>32100</v>
      </c>
      <c r="F13" s="70">
        <v>0</v>
      </c>
      <c r="G13" s="74">
        <v>0</v>
      </c>
      <c r="H13" s="70">
        <v>32100</v>
      </c>
      <c r="I13" s="74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f t="shared" si="0"/>
        <v>64200</v>
      </c>
      <c r="Q13" s="70">
        <f t="shared" si="1"/>
        <v>-6600</v>
      </c>
      <c r="R13" s="71">
        <f t="shared" si="2"/>
        <v>111.45833333333333</v>
      </c>
    </row>
    <row r="14" spans="1:19" ht="21.6" x14ac:dyDescent="0.55000000000000004">
      <c r="A14" s="68">
        <v>9</v>
      </c>
      <c r="B14" s="68" t="s">
        <v>21</v>
      </c>
      <c r="C14" s="69">
        <f>'แผนการใช้ฯงปม.ไตรมาส1-2ปี 69'!F14</f>
        <v>9200</v>
      </c>
      <c r="D14" s="70">
        <v>0</v>
      </c>
      <c r="E14" s="70">
        <v>0</v>
      </c>
      <c r="F14" s="70">
        <v>0</v>
      </c>
      <c r="G14" s="74">
        <v>0</v>
      </c>
      <c r="H14" s="70">
        <v>0</v>
      </c>
      <c r="I14" s="74">
        <v>4900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f t="shared" si="0"/>
        <v>4900</v>
      </c>
      <c r="Q14" s="70">
        <f t="shared" si="1"/>
        <v>4300</v>
      </c>
      <c r="R14" s="71">
        <f t="shared" si="2"/>
        <v>53.260869565217391</v>
      </c>
    </row>
    <row r="15" spans="1:19" ht="21.6" x14ac:dyDescent="0.55000000000000004">
      <c r="A15" s="68">
        <v>10</v>
      </c>
      <c r="B15" s="68" t="s">
        <v>22</v>
      </c>
      <c r="C15" s="69">
        <f>'แผนการใช้ฯงปม.ไตรมาส1-2ปี 69'!F15</f>
        <v>44200</v>
      </c>
      <c r="D15" s="70">
        <v>0</v>
      </c>
      <c r="E15" s="70">
        <v>0</v>
      </c>
      <c r="F15" s="70">
        <v>11400</v>
      </c>
      <c r="G15" s="74">
        <v>5700</v>
      </c>
      <c r="H15" s="70">
        <v>5700</v>
      </c>
      <c r="I15" s="74">
        <f>13336.48+5700</f>
        <v>19036.48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f t="shared" si="0"/>
        <v>41836.479999999996</v>
      </c>
      <c r="Q15" s="70">
        <f t="shared" si="1"/>
        <v>2363.5200000000041</v>
      </c>
      <c r="R15" s="71">
        <f t="shared" si="2"/>
        <v>94.652669683257912</v>
      </c>
    </row>
    <row r="16" spans="1:19" ht="21.6" x14ac:dyDescent="0.55000000000000004">
      <c r="A16" s="68">
        <v>11</v>
      </c>
      <c r="B16" s="68" t="s">
        <v>47</v>
      </c>
      <c r="C16" s="69">
        <f>'แผนการใช้ฯงปม.ไตรมาส1-2ปี 69'!F18+60000</f>
        <v>640800</v>
      </c>
      <c r="D16" s="70">
        <v>0</v>
      </c>
      <c r="E16" s="70">
        <v>95000</v>
      </c>
      <c r="F16" s="70">
        <v>107000</v>
      </c>
      <c r="G16" s="74">
        <v>107000</v>
      </c>
      <c r="H16" s="70">
        <v>95000</v>
      </c>
      <c r="I16" s="74">
        <v>98000</v>
      </c>
      <c r="J16" s="74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f t="shared" si="0"/>
        <v>502000</v>
      </c>
      <c r="Q16" s="70">
        <f t="shared" si="1"/>
        <v>138800</v>
      </c>
      <c r="R16" s="71">
        <f t="shared" si="2"/>
        <v>78.339575530586771</v>
      </c>
      <c r="S16" s="73" t="s">
        <v>84</v>
      </c>
    </row>
    <row r="17" spans="1:19" ht="21.6" x14ac:dyDescent="0.55000000000000004">
      <c r="A17" s="68">
        <v>12</v>
      </c>
      <c r="B17" s="68" t="s">
        <v>26</v>
      </c>
      <c r="C17" s="69">
        <f>'แผนการใช้ฯงปม.ไตรมาส1-2ปี 69'!F19</f>
        <v>4800</v>
      </c>
      <c r="D17" s="70">
        <v>0</v>
      </c>
      <c r="E17" s="74">
        <f>4800+22000</f>
        <v>26800</v>
      </c>
      <c r="F17" s="70">
        <v>0</v>
      </c>
      <c r="G17" s="74">
        <v>4950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f t="shared" si="0"/>
        <v>31750</v>
      </c>
      <c r="Q17" s="70">
        <f t="shared" si="1"/>
        <v>-26950</v>
      </c>
      <c r="R17" s="71">
        <f t="shared" si="2"/>
        <v>661.45833333333337</v>
      </c>
    </row>
    <row r="18" spans="1:19" ht="21.6" x14ac:dyDescent="0.55000000000000004">
      <c r="A18" s="68">
        <v>13</v>
      </c>
      <c r="B18" s="68" t="s">
        <v>27</v>
      </c>
      <c r="C18" s="69">
        <f>'แผนการใช้ฯงปม.ไตรมาส1-2ปี 69'!F20</f>
        <v>2600</v>
      </c>
      <c r="D18" s="70">
        <v>0</v>
      </c>
      <c r="E18" s="70">
        <v>0</v>
      </c>
      <c r="F18" s="70">
        <v>0</v>
      </c>
      <c r="G18" s="74">
        <v>0</v>
      </c>
      <c r="H18" s="70">
        <v>4500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f t="shared" si="0"/>
        <v>4500</v>
      </c>
      <c r="Q18" s="70">
        <f t="shared" si="1"/>
        <v>-1900</v>
      </c>
      <c r="R18" s="71">
        <f t="shared" si="2"/>
        <v>173.07692307692307</v>
      </c>
    </row>
    <row r="19" spans="1:19" ht="21.6" x14ac:dyDescent="0.55000000000000004">
      <c r="A19" s="68">
        <v>14</v>
      </c>
      <c r="B19" s="68" t="s">
        <v>28</v>
      </c>
      <c r="C19" s="69">
        <f>'แผนการใช้ฯงปม.ไตรมาส1-2ปี 69'!F21</f>
        <v>500</v>
      </c>
      <c r="D19" s="70">
        <v>0</v>
      </c>
      <c r="E19" s="70">
        <v>0</v>
      </c>
      <c r="F19" s="70">
        <v>0</v>
      </c>
      <c r="G19" s="74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f t="shared" si="0"/>
        <v>0</v>
      </c>
      <c r="Q19" s="70">
        <f t="shared" si="1"/>
        <v>500</v>
      </c>
      <c r="R19" s="71">
        <f t="shared" si="2"/>
        <v>0</v>
      </c>
    </row>
    <row r="20" spans="1:19" ht="21.6" x14ac:dyDescent="0.55000000000000004">
      <c r="A20" s="68">
        <v>15</v>
      </c>
      <c r="B20" s="68" t="s">
        <v>48</v>
      </c>
      <c r="C20" s="69">
        <f>'แผนการใช้ฯงปม.ไตรมาส1-2ปี 69'!F22</f>
        <v>54500</v>
      </c>
      <c r="D20" s="70">
        <v>0</v>
      </c>
      <c r="E20" s="70">
        <v>0</v>
      </c>
      <c r="F20" s="70">
        <v>9000</v>
      </c>
      <c r="G20" s="74">
        <v>3000</v>
      </c>
      <c r="H20" s="70">
        <v>0</v>
      </c>
      <c r="I20" s="70">
        <v>9000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f t="shared" si="0"/>
        <v>21000</v>
      </c>
      <c r="Q20" s="70">
        <f t="shared" si="1"/>
        <v>33500</v>
      </c>
      <c r="R20" s="71">
        <f t="shared" si="2"/>
        <v>38.532110091743121</v>
      </c>
    </row>
    <row r="21" spans="1:19" ht="21.6" x14ac:dyDescent="0.55000000000000004">
      <c r="A21" s="68">
        <v>16</v>
      </c>
      <c r="B21" s="68" t="s">
        <v>49</v>
      </c>
      <c r="C21" s="69">
        <f>'แผนการใช้ฯงปม.ไตรมาส1-2ปี 69'!F23</f>
        <v>66900</v>
      </c>
      <c r="D21" s="70">
        <f>10774.84+905.22</f>
        <v>11680.06</v>
      </c>
      <c r="E21" s="70">
        <f>11021.82+1014.36</f>
        <v>12036.18</v>
      </c>
      <c r="F21" s="70">
        <f>9365.54+1029.34</f>
        <v>10394.880000000001</v>
      </c>
      <c r="G21" s="74">
        <f>7326.73+1333.22</f>
        <v>8659.9499999999989</v>
      </c>
      <c r="H21" s="70">
        <f>7520.64+1091.4</f>
        <v>8612.0400000000009</v>
      </c>
      <c r="I21" s="70">
        <f>7524.48+1221.94</f>
        <v>8746.42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f t="shared" si="0"/>
        <v>60129.529999999992</v>
      </c>
      <c r="Q21" s="70">
        <f t="shared" si="1"/>
        <v>6770.4700000000084</v>
      </c>
      <c r="R21" s="71">
        <f t="shared" si="2"/>
        <v>89.879715994020913</v>
      </c>
    </row>
    <row r="22" spans="1:19" s="79" customFormat="1" ht="22.2" x14ac:dyDescent="0.6">
      <c r="A22" s="75"/>
      <c r="B22" s="75" t="s">
        <v>33</v>
      </c>
      <c r="C22" s="76">
        <f>SUM(C6:C21)</f>
        <v>1278200</v>
      </c>
      <c r="D22" s="77">
        <f t="shared" ref="D22:O22" si="3">SUM(D6:D21)</f>
        <v>11680.06</v>
      </c>
      <c r="E22" s="77">
        <f t="shared" si="3"/>
        <v>320156.18</v>
      </c>
      <c r="F22" s="77">
        <f t="shared" si="3"/>
        <v>142594.88</v>
      </c>
      <c r="G22" s="86">
        <f t="shared" si="3"/>
        <v>135809.95000000001</v>
      </c>
      <c r="H22" s="77">
        <f t="shared" si="3"/>
        <v>181552.04</v>
      </c>
      <c r="I22" s="77">
        <f t="shared" si="3"/>
        <v>191022.9</v>
      </c>
      <c r="J22" s="77">
        <f t="shared" si="3"/>
        <v>0</v>
      </c>
      <c r="K22" s="77">
        <f t="shared" si="3"/>
        <v>0</v>
      </c>
      <c r="L22" s="77">
        <f t="shared" si="3"/>
        <v>0</v>
      </c>
      <c r="M22" s="77">
        <f t="shared" si="3"/>
        <v>0</v>
      </c>
      <c r="N22" s="77">
        <f t="shared" si="3"/>
        <v>0</v>
      </c>
      <c r="O22" s="77">
        <f t="shared" si="3"/>
        <v>0</v>
      </c>
      <c r="P22" s="77">
        <f t="shared" si="0"/>
        <v>982816.01000000013</v>
      </c>
      <c r="Q22" s="77">
        <f t="shared" si="1"/>
        <v>295383.98999999987</v>
      </c>
      <c r="R22" s="78">
        <f t="shared" si="2"/>
        <v>76.890628227194497</v>
      </c>
    </row>
    <row r="23" spans="1:19" ht="21.6" x14ac:dyDescent="0.55000000000000004">
      <c r="A23" s="68">
        <v>1</v>
      </c>
      <c r="B23" s="68" t="s">
        <v>57</v>
      </c>
      <c r="C23" s="69">
        <f>'แผนการใช้ฯงปม.ไตรมาส1-2ปี 69'!F25</f>
        <v>20700</v>
      </c>
      <c r="D23" s="70">
        <v>0</v>
      </c>
      <c r="E23" s="70">
        <v>10350</v>
      </c>
      <c r="F23" s="70">
        <v>0</v>
      </c>
      <c r="G23" s="74">
        <v>0</v>
      </c>
      <c r="H23" s="70">
        <v>0</v>
      </c>
      <c r="I23" s="70">
        <v>10350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f t="shared" si="0"/>
        <v>20700</v>
      </c>
      <c r="Q23" s="70">
        <f>SUM(C23-P23)</f>
        <v>0</v>
      </c>
      <c r="R23" s="71">
        <f t="shared" si="2"/>
        <v>100</v>
      </c>
    </row>
    <row r="24" spans="1:19" ht="21.6" x14ac:dyDescent="0.55000000000000004">
      <c r="A24" s="68">
        <v>2</v>
      </c>
      <c r="B24" s="68" t="s">
        <v>58</v>
      </c>
      <c r="C24" s="69">
        <f>'แผนการใช้ฯงปม.ไตรมาส1-2ปี 69'!F26</f>
        <v>22000</v>
      </c>
      <c r="D24" s="70">
        <v>0</v>
      </c>
      <c r="E24" s="70">
        <v>0</v>
      </c>
      <c r="F24" s="70">
        <v>0</v>
      </c>
      <c r="G24" s="74">
        <f t="shared" ref="G24:O24" si="4">SUM(F24)</f>
        <v>0</v>
      </c>
      <c r="H24" s="70">
        <f t="shared" si="4"/>
        <v>0</v>
      </c>
      <c r="I24" s="70">
        <f t="shared" si="4"/>
        <v>0</v>
      </c>
      <c r="J24" s="70">
        <f t="shared" si="4"/>
        <v>0</v>
      </c>
      <c r="K24" s="70">
        <f t="shared" si="4"/>
        <v>0</v>
      </c>
      <c r="L24" s="70">
        <f t="shared" si="4"/>
        <v>0</v>
      </c>
      <c r="M24" s="70">
        <f t="shared" si="4"/>
        <v>0</v>
      </c>
      <c r="N24" s="70">
        <f t="shared" si="4"/>
        <v>0</v>
      </c>
      <c r="O24" s="70">
        <f t="shared" si="4"/>
        <v>0</v>
      </c>
      <c r="P24" s="70">
        <f t="shared" si="0"/>
        <v>0</v>
      </c>
      <c r="Q24" s="70">
        <f>SUM(C24-P24)</f>
        <v>22000</v>
      </c>
      <c r="R24" s="71">
        <f t="shared" si="2"/>
        <v>0</v>
      </c>
      <c r="S24" s="80" t="s">
        <v>86</v>
      </c>
    </row>
    <row r="25" spans="1:19" ht="22.2" x14ac:dyDescent="0.6">
      <c r="A25" s="68"/>
      <c r="B25" s="81" t="s">
        <v>61</v>
      </c>
      <c r="C25" s="82">
        <f>SUM(C23:C24)</f>
        <v>42700</v>
      </c>
      <c r="D25" s="82">
        <f t="shared" ref="D25:O25" si="5">SUM(D23:D24)</f>
        <v>0</v>
      </c>
      <c r="E25" s="82">
        <f t="shared" si="5"/>
        <v>10350</v>
      </c>
      <c r="F25" s="82">
        <f t="shared" si="5"/>
        <v>0</v>
      </c>
      <c r="G25" s="87">
        <f t="shared" si="5"/>
        <v>0</v>
      </c>
      <c r="H25" s="82">
        <f t="shared" si="5"/>
        <v>0</v>
      </c>
      <c r="I25" s="82">
        <f t="shared" si="5"/>
        <v>10350</v>
      </c>
      <c r="J25" s="82">
        <f t="shared" si="5"/>
        <v>0</v>
      </c>
      <c r="K25" s="82">
        <f t="shared" si="5"/>
        <v>0</v>
      </c>
      <c r="L25" s="82">
        <f t="shared" si="5"/>
        <v>0</v>
      </c>
      <c r="M25" s="82">
        <f t="shared" si="5"/>
        <v>0</v>
      </c>
      <c r="N25" s="82">
        <f t="shared" si="5"/>
        <v>0</v>
      </c>
      <c r="O25" s="82">
        <f t="shared" si="5"/>
        <v>0</v>
      </c>
      <c r="P25" s="82">
        <f>SUM(P23:P24)</f>
        <v>20700</v>
      </c>
      <c r="Q25" s="82">
        <f>SUM(Q23:Q24)</f>
        <v>22000</v>
      </c>
      <c r="R25" s="71">
        <f t="shared" si="2"/>
        <v>48.477751756440284</v>
      </c>
    </row>
    <row r="26" spans="1:19" ht="22.2" x14ac:dyDescent="0.6">
      <c r="A26" s="68"/>
      <c r="B26" s="68" t="s">
        <v>50</v>
      </c>
      <c r="C26" s="82">
        <v>38450</v>
      </c>
      <c r="D26" s="70">
        <v>0</v>
      </c>
      <c r="E26" s="70">
        <v>0</v>
      </c>
      <c r="F26" s="70"/>
      <c r="G26" s="74">
        <v>0</v>
      </c>
      <c r="H26" s="70"/>
      <c r="I26" s="74">
        <v>22960</v>
      </c>
      <c r="J26" s="70"/>
      <c r="K26" s="70"/>
      <c r="L26" s="70"/>
      <c r="M26" s="70"/>
      <c r="N26" s="70"/>
      <c r="O26" s="70"/>
      <c r="P26" s="83">
        <f>SUM(D26+E26+F26+G26+H26+I26+J26+K26+L26+M26+N26+O26)</f>
        <v>22960</v>
      </c>
      <c r="Q26" s="83">
        <f>SUM(C26-P26)</f>
        <v>15490</v>
      </c>
      <c r="R26" s="71">
        <f t="shared" si="2"/>
        <v>59.713914174252274</v>
      </c>
    </row>
    <row r="27" spans="1:19" s="79" customFormat="1" ht="22.2" x14ac:dyDescent="0.6">
      <c r="A27" s="75"/>
      <c r="B27" s="75" t="s">
        <v>51</v>
      </c>
      <c r="C27" s="76">
        <f>C22+C25</f>
        <v>1320900</v>
      </c>
      <c r="D27" s="76">
        <f>D22+D25</f>
        <v>11680.06</v>
      </c>
      <c r="E27" s="76">
        <f t="shared" ref="E27:O27" si="6">E22+E25</f>
        <v>330506.18</v>
      </c>
      <c r="F27" s="76">
        <f t="shared" si="6"/>
        <v>142594.88</v>
      </c>
      <c r="G27" s="88">
        <f t="shared" si="6"/>
        <v>135809.95000000001</v>
      </c>
      <c r="H27" s="76">
        <f t="shared" si="6"/>
        <v>181552.04</v>
      </c>
      <c r="I27" s="76">
        <f t="shared" si="6"/>
        <v>201372.9</v>
      </c>
      <c r="J27" s="76">
        <f t="shared" si="6"/>
        <v>0</v>
      </c>
      <c r="K27" s="76">
        <f t="shared" si="6"/>
        <v>0</v>
      </c>
      <c r="L27" s="76">
        <f t="shared" si="6"/>
        <v>0</v>
      </c>
      <c r="M27" s="76">
        <f t="shared" si="6"/>
        <v>0</v>
      </c>
      <c r="N27" s="76">
        <f t="shared" si="6"/>
        <v>0</v>
      </c>
      <c r="O27" s="76">
        <f t="shared" si="6"/>
        <v>0</v>
      </c>
      <c r="P27" s="77">
        <f>SUM(D27+E27+F27+G27+H27+I27+J27+K27+L27+M27+N27+O27)</f>
        <v>1003516.0100000001</v>
      </c>
      <c r="Q27" s="77">
        <f>SUM(C27-P27)</f>
        <v>317383.98999999987</v>
      </c>
      <c r="R27" s="78">
        <f t="shared" si="2"/>
        <v>75.972140964493917</v>
      </c>
    </row>
    <row r="28" spans="1:19" ht="21.6" x14ac:dyDescent="0.55000000000000004">
      <c r="A28" s="84"/>
      <c r="B28" s="84" t="s">
        <v>54</v>
      </c>
      <c r="C28" s="84"/>
      <c r="D28" s="84"/>
      <c r="E28" s="84"/>
      <c r="F28" s="84"/>
      <c r="G28" s="89" t="s">
        <v>65</v>
      </c>
      <c r="H28" s="84"/>
      <c r="I28" s="84"/>
      <c r="J28" s="84"/>
      <c r="K28" s="84"/>
      <c r="L28" s="84"/>
      <c r="M28" s="84"/>
      <c r="N28" s="84"/>
      <c r="O28" s="84" t="s">
        <v>67</v>
      </c>
      <c r="P28" s="84"/>
      <c r="Q28" s="84"/>
      <c r="R28" s="84"/>
    </row>
    <row r="29" spans="1:19" ht="21.6" x14ac:dyDescent="0.55000000000000004">
      <c r="A29" s="84"/>
      <c r="B29" s="84" t="s">
        <v>68</v>
      </c>
      <c r="C29" s="84"/>
      <c r="D29" s="84"/>
      <c r="E29" s="84"/>
      <c r="F29" s="84"/>
      <c r="G29" s="89" t="s">
        <v>93</v>
      </c>
      <c r="H29" s="84"/>
      <c r="I29" s="84"/>
      <c r="J29" s="84"/>
      <c r="K29" s="84"/>
      <c r="L29" s="84"/>
      <c r="M29" s="84"/>
      <c r="N29" s="84" t="s">
        <v>52</v>
      </c>
      <c r="O29" s="84"/>
      <c r="Q29" s="84"/>
      <c r="R29" s="84"/>
    </row>
    <row r="30" spans="1:19" ht="21.6" x14ac:dyDescent="0.55000000000000004">
      <c r="A30" s="84"/>
      <c r="B30" s="84" t="s">
        <v>77</v>
      </c>
      <c r="C30" s="84"/>
      <c r="D30" s="84"/>
      <c r="E30" s="84"/>
      <c r="F30" s="84"/>
      <c r="G30" s="89" t="s">
        <v>63</v>
      </c>
      <c r="H30" s="84"/>
      <c r="I30" s="84"/>
      <c r="J30" s="84"/>
      <c r="K30" s="84"/>
      <c r="L30" s="84"/>
      <c r="M30" s="84"/>
      <c r="N30" s="84" t="s">
        <v>88</v>
      </c>
      <c r="O30" s="84"/>
      <c r="P30" s="84"/>
      <c r="Q30" s="84"/>
      <c r="R30" s="84"/>
    </row>
    <row r="31" spans="1:19" ht="21.6" x14ac:dyDescent="0.55000000000000004">
      <c r="A31" s="84"/>
      <c r="B31" s="84" t="s">
        <v>76</v>
      </c>
      <c r="C31" s="84"/>
      <c r="D31" s="84"/>
      <c r="E31" s="84"/>
      <c r="F31" s="84"/>
      <c r="G31" s="89" t="s">
        <v>64</v>
      </c>
      <c r="H31" s="84"/>
      <c r="I31" s="84"/>
      <c r="J31" s="84"/>
      <c r="K31" s="84"/>
      <c r="L31" s="84"/>
      <c r="M31" s="84"/>
      <c r="N31" s="84" t="s">
        <v>53</v>
      </c>
      <c r="O31" s="84"/>
      <c r="P31" s="84"/>
      <c r="Q31" s="84"/>
      <c r="R31" s="84"/>
    </row>
  </sheetData>
  <mergeCells count="4">
    <mergeCell ref="A1:R1"/>
    <mergeCell ref="A2:R2"/>
    <mergeCell ref="A3:R3"/>
    <mergeCell ref="D4:P4"/>
  </mergeCells>
  <pageMargins left="0" right="0" top="0.5868503937007874" bottom="0.19685039370078741" header="0.19685039370078741" footer="0.19685039370078741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แผนการใช้ฯงปม.ไตรมาส1-2ปี 69</vt:lpstr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Training01</cp:lastModifiedBy>
  <cp:lastPrinted>2026-05-12T04:40:22Z</cp:lastPrinted>
  <dcterms:created xsi:type="dcterms:W3CDTF">2019-10-28T06:35:08Z</dcterms:created>
  <dcterms:modified xsi:type="dcterms:W3CDTF">2026-05-12T04:40:30Z</dcterms:modified>
</cp:coreProperties>
</file>